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540"/>
  </bookViews>
  <sheets>
    <sheet name="设备" sheetId="1" r:id="rId1"/>
    <sheet name="材料分配表" sheetId="2" r:id="rId2"/>
    <sheet name="安装费分配表" sheetId="3" r:id="rId3"/>
  </sheets>
  <calcPr calcId="144525"/>
</workbook>
</file>

<file path=xl/sharedStrings.xml><?xml version="1.0" encoding="utf-8"?>
<sst xmlns="http://schemas.openxmlformats.org/spreadsheetml/2006/main" count="428" uniqueCount="94">
  <si>
    <r>
      <rPr>
        <b/>
        <sz val="13"/>
        <rFont val="SimSun"/>
        <charset val="134"/>
      </rPr>
      <t>序</t>
    </r>
    <r>
      <rPr>
        <sz val="13"/>
        <rFont val="SimSun"/>
        <charset val="134"/>
      </rPr>
      <t>号</t>
    </r>
  </si>
  <si>
    <t>设备名称</t>
  </si>
  <si>
    <r>
      <rPr>
        <b/>
        <sz val="13"/>
        <rFont val="SimSun"/>
        <charset val="134"/>
      </rPr>
      <t>规格及型号</t>
    </r>
  </si>
  <si>
    <r>
      <rPr>
        <sz val="13"/>
        <rFont val="SimSun"/>
        <charset val="134"/>
      </rPr>
      <t>单位</t>
    </r>
  </si>
  <si>
    <r>
      <rPr>
        <sz val="13"/>
        <rFont val="SimSun"/>
        <charset val="134"/>
      </rPr>
      <t>合 计</t>
    </r>
  </si>
  <si>
    <r>
      <rPr>
        <sz val="13"/>
        <rFont val="SimSun"/>
        <charset val="134"/>
      </rPr>
      <t>单价</t>
    </r>
  </si>
  <si>
    <r>
      <rPr>
        <sz val="13"/>
        <rFont val="SimSun"/>
        <charset val="134"/>
      </rPr>
      <t>合计</t>
    </r>
  </si>
  <si>
    <r>
      <rPr>
        <sz val="13"/>
        <rFont val="SimSun"/>
        <charset val="134"/>
      </rPr>
      <t>品牌产地</t>
    </r>
  </si>
  <si>
    <t>备注</t>
  </si>
  <si>
    <r>
      <rPr>
        <sz val="6"/>
        <rFont val="Arial"/>
        <charset val="134"/>
      </rPr>
      <t xml:space="preserve">
</t>
    </r>
    <r>
      <rPr>
        <sz val="13"/>
        <rFont val="SimSun"/>
        <charset val="134"/>
      </rPr>
      <t>1</t>
    </r>
  </si>
  <si>
    <t>室内机</t>
  </si>
  <si>
    <t>天花板内藏风管式(超薄型 )</t>
  </si>
  <si>
    <r>
      <rPr>
        <sz val="13"/>
        <rFont val="SimSun"/>
        <charset val="134"/>
      </rPr>
      <t>FXDP25NPVC</t>
    </r>
  </si>
  <si>
    <r>
      <rPr>
        <sz val="13"/>
        <rFont val="SimSun"/>
        <charset val="134"/>
      </rPr>
      <t>台</t>
    </r>
  </si>
  <si>
    <r>
      <rPr>
        <sz val="13"/>
        <rFont val="SimSun"/>
        <charset val="134"/>
      </rPr>
      <t>上海大金</t>
    </r>
  </si>
  <si>
    <r>
      <rPr>
        <sz val="13"/>
        <rFont val="SimSun"/>
        <charset val="134"/>
      </rPr>
      <t>FXDP28NPVC</t>
    </r>
  </si>
  <si>
    <r>
      <rPr>
        <sz val="13"/>
        <rFont val="SimSun"/>
        <charset val="134"/>
      </rPr>
      <t>FXDP32NPVC</t>
    </r>
  </si>
  <si>
    <r>
      <rPr>
        <sz val="13"/>
        <rFont val="SimSun"/>
        <charset val="134"/>
      </rPr>
      <t>FXDP36NPVC</t>
    </r>
  </si>
  <si>
    <r>
      <rPr>
        <sz val="13"/>
        <rFont val="SimSun"/>
        <charset val="134"/>
      </rPr>
      <t>FXDP50MPVC</t>
    </r>
  </si>
  <si>
    <r>
      <rPr>
        <sz val="13"/>
        <rFont val="SimSun"/>
        <charset val="134"/>
      </rPr>
      <t>FXDP63MPVC</t>
    </r>
  </si>
  <si>
    <r>
      <rPr>
        <sz val="13"/>
        <rFont val="SimSun"/>
        <charset val="134"/>
      </rPr>
      <t>FXDP71MPVC</t>
    </r>
  </si>
  <si>
    <r>
      <rPr>
        <sz val="13"/>
        <rFont val="SimSun"/>
        <charset val="134"/>
      </rPr>
      <t>天花板内藏风管式</t>
    </r>
  </si>
  <si>
    <r>
      <rPr>
        <sz val="13"/>
        <rFont val="SimSun"/>
        <charset val="134"/>
      </rPr>
      <t>FXSP80MMVC</t>
    </r>
  </si>
  <si>
    <r>
      <rPr>
        <sz val="13"/>
        <rFont val="SimSun"/>
        <charset val="134"/>
      </rPr>
      <t>天花板嵌入式(四面出风)</t>
    </r>
  </si>
  <si>
    <r>
      <rPr>
        <sz val="13"/>
        <rFont val="SimSun"/>
        <charset val="134"/>
      </rPr>
      <t>FXFP71KMVC</t>
    </r>
  </si>
  <si>
    <r>
      <rPr>
        <sz val="13"/>
        <rFont val="SimSun"/>
        <charset val="134"/>
      </rPr>
      <t>FXFP90KMVC</t>
    </r>
  </si>
  <si>
    <r>
      <rPr>
        <sz val="13"/>
        <rFont val="SimSun"/>
        <charset val="134"/>
      </rPr>
      <t>FXFP112KMVC</t>
    </r>
  </si>
  <si>
    <r>
      <rPr>
        <sz val="13"/>
        <rFont val="SimSun"/>
        <charset val="134"/>
      </rPr>
      <t>FXFP125KMVC</t>
    </r>
  </si>
  <si>
    <r>
      <rPr>
        <sz val="13"/>
        <rFont val="SimSun"/>
        <charset val="134"/>
      </rPr>
      <t>天花板嵌入式(两面出风)</t>
    </r>
  </si>
  <si>
    <r>
      <rPr>
        <sz val="13"/>
        <rFont val="SimSun"/>
        <charset val="134"/>
      </rPr>
      <t>FXCP36KMVC</t>
    </r>
  </si>
  <si>
    <r>
      <rPr>
        <sz val="13"/>
        <rFont val="SimSun"/>
        <charset val="134"/>
      </rPr>
      <t>FXCP56KMVC</t>
    </r>
  </si>
  <si>
    <t>室外机</t>
  </si>
  <si>
    <r>
      <rPr>
        <sz val="13"/>
        <rFont val="SimSun"/>
        <charset val="134"/>
      </rPr>
      <t>8HP室外机</t>
    </r>
  </si>
  <si>
    <r>
      <rPr>
        <sz val="13"/>
        <rFont val="SimSun"/>
        <charset val="134"/>
      </rPr>
      <t>RHXYQ8PY1</t>
    </r>
  </si>
  <si>
    <r>
      <rPr>
        <sz val="13"/>
        <rFont val="SimSun"/>
        <charset val="134"/>
      </rPr>
      <t>10HP室外机</t>
    </r>
  </si>
  <si>
    <r>
      <rPr>
        <sz val="13"/>
        <rFont val="SimSun"/>
        <charset val="134"/>
      </rPr>
      <t>RHXYQ10PY1</t>
    </r>
  </si>
  <si>
    <r>
      <rPr>
        <sz val="13"/>
        <rFont val="SimSun"/>
        <charset val="134"/>
      </rPr>
      <t>20HP室外机</t>
    </r>
  </si>
  <si>
    <r>
      <rPr>
        <sz val="13"/>
        <rFont val="SimSun"/>
        <charset val="134"/>
      </rPr>
      <t>RHXYQ20PY1</t>
    </r>
  </si>
  <si>
    <r>
      <rPr>
        <sz val="13"/>
        <rFont val="SimSun"/>
        <charset val="134"/>
      </rPr>
      <t>22HP室外机</t>
    </r>
  </si>
  <si>
    <r>
      <rPr>
        <sz val="13"/>
        <rFont val="SimSun"/>
        <charset val="134"/>
      </rPr>
      <t>RHXYQ22PY1</t>
    </r>
  </si>
  <si>
    <r>
      <rPr>
        <sz val="13"/>
        <rFont val="SimSun"/>
        <charset val="134"/>
      </rPr>
      <t>24HP室外机</t>
    </r>
  </si>
  <si>
    <r>
      <rPr>
        <sz val="13"/>
        <rFont val="SimSun"/>
        <charset val="134"/>
      </rPr>
      <t>RHXYQ24PY1</t>
    </r>
  </si>
  <si>
    <t>同时运转</t>
  </si>
  <si>
    <r>
      <rPr>
        <sz val="13"/>
        <rFont val="SimSun"/>
        <charset val="134"/>
      </rPr>
      <t>RY250KMY1L/FHYC125BQVL*2</t>
    </r>
  </si>
  <si>
    <r>
      <rPr>
        <sz val="13"/>
        <rFont val="SimSun"/>
        <charset val="134"/>
      </rPr>
      <t>套</t>
    </r>
  </si>
  <si>
    <r>
      <rPr>
        <sz val="13"/>
        <rFont val="SimSun"/>
        <charset val="134"/>
      </rPr>
      <t>RY250KMY1L/FHYC71FBVL*4</t>
    </r>
  </si>
  <si>
    <r>
      <rPr>
        <sz val="13"/>
        <rFont val="SimSun"/>
        <charset val="134"/>
      </rPr>
      <t>RY200KMY1L/FHYC125BQVL+FHYC71BQVL</t>
    </r>
  </si>
  <si>
    <r>
      <rPr>
        <sz val="13"/>
        <rFont val="SimSun"/>
        <charset val="134"/>
      </rPr>
      <t>RY200KMY1L/FHYC71BQVL*3</t>
    </r>
  </si>
  <si>
    <t>新排风</t>
  </si>
  <si>
    <r>
      <rPr>
        <sz val="13"/>
        <rFont val="SimSun"/>
        <charset val="134"/>
      </rPr>
      <t>风机箱(双速)</t>
    </r>
  </si>
  <si>
    <r>
      <rPr>
        <sz val="13"/>
        <rFont val="SimSun"/>
        <charset val="134"/>
      </rPr>
      <t>KPG120</t>
    </r>
  </si>
  <si>
    <r>
      <rPr>
        <sz val="13"/>
        <rFont val="SimSun"/>
        <charset val="134"/>
      </rPr>
      <t>西屋康达</t>
    </r>
  </si>
  <si>
    <r>
      <rPr>
        <sz val="13"/>
        <rFont val="SimSun"/>
        <charset val="134"/>
      </rPr>
      <t>KPG100</t>
    </r>
  </si>
  <si>
    <r>
      <rPr>
        <sz val="13"/>
        <rFont val="SimSun"/>
        <charset val="134"/>
      </rPr>
      <t>KPG080</t>
    </r>
  </si>
  <si>
    <r>
      <rPr>
        <sz val="13"/>
        <rFont val="SimSun"/>
        <charset val="134"/>
      </rPr>
      <t>KPG070</t>
    </r>
  </si>
  <si>
    <r>
      <rPr>
        <sz val="13"/>
        <rFont val="SimSun"/>
        <charset val="134"/>
      </rPr>
      <t>风机箱</t>
    </r>
  </si>
  <si>
    <r>
      <rPr>
        <sz val="13"/>
        <rFont val="SimSun"/>
        <charset val="134"/>
      </rPr>
      <t>KPG060</t>
    </r>
  </si>
  <si>
    <r>
      <rPr>
        <sz val="14"/>
        <rFont val="SimSun"/>
        <charset val="134"/>
      </rPr>
      <t>KPG050</t>
    </r>
  </si>
  <si>
    <r>
      <rPr>
        <sz val="14"/>
        <rFont val="SimSun"/>
        <charset val="134"/>
      </rPr>
      <t>台</t>
    </r>
  </si>
  <si>
    <t>西屋康达</t>
  </si>
  <si>
    <r>
      <rPr>
        <sz val="14"/>
        <rFont val="SimSun"/>
        <charset val="134"/>
      </rPr>
      <t>KPG040</t>
    </r>
  </si>
  <si>
    <t>昆明机场商务候机楼主楼空调增加工程</t>
  </si>
  <si>
    <r>
      <rPr>
        <sz val="12"/>
        <rFont val="SimSun"/>
        <charset val="134"/>
      </rPr>
      <t>CMS14HP室外机</t>
    </r>
  </si>
  <si>
    <r>
      <rPr>
        <sz val="12"/>
        <rFont val="SimSun"/>
        <charset val="134"/>
      </rPr>
      <t>RZP350PY1</t>
    </r>
  </si>
  <si>
    <r>
      <rPr>
        <sz val="12"/>
        <rFont val="SimSun"/>
        <charset val="134"/>
      </rPr>
      <t>台</t>
    </r>
  </si>
  <si>
    <r>
      <rPr>
        <sz val="12"/>
        <rFont val="SimSun"/>
        <charset val="134"/>
      </rPr>
      <t>日本大金</t>
    </r>
  </si>
  <si>
    <r>
      <rPr>
        <sz val="12"/>
        <rFont val="SimSun"/>
        <charset val="134"/>
      </rPr>
      <t>CMS室内机</t>
    </r>
  </si>
  <si>
    <r>
      <rPr>
        <sz val="12"/>
        <rFont val="SimSun"/>
        <charset val="134"/>
      </rPr>
      <t>FZFP100KMV</t>
    </r>
  </si>
  <si>
    <r>
      <rPr>
        <sz val="12"/>
        <rFont val="SimSun"/>
        <charset val="134"/>
      </rPr>
      <t>FZSP56KMV</t>
    </r>
  </si>
  <si>
    <r>
      <rPr>
        <sz val="12"/>
        <rFont val="SimSun"/>
        <charset val="134"/>
      </rPr>
      <t>FZSP71KMV</t>
    </r>
  </si>
  <si>
    <r>
      <rPr>
        <sz val="12"/>
        <rFont val="SimSun"/>
        <charset val="134"/>
      </rPr>
      <t>室内机</t>
    </r>
  </si>
  <si>
    <r>
      <rPr>
        <sz val="12"/>
        <rFont val="SimSun"/>
        <charset val="134"/>
      </rPr>
      <t>FJDP28KMVC</t>
    </r>
  </si>
  <si>
    <r>
      <rPr>
        <sz val="12"/>
        <rFont val="SimSun"/>
        <charset val="134"/>
      </rPr>
      <t>大金</t>
    </r>
  </si>
  <si>
    <t>机场商务候机楼休息室中央空调工程</t>
  </si>
  <si>
    <r>
      <rPr>
        <sz val="12"/>
        <rFont val="SimSun"/>
        <charset val="134"/>
      </rPr>
      <t>室外机</t>
    </r>
  </si>
  <si>
    <r>
      <rPr>
        <sz val="12"/>
        <rFont val="SimSun"/>
        <charset val="134"/>
      </rPr>
      <t>RMXS112DV2C</t>
    </r>
  </si>
  <si>
    <t>合计</t>
  </si>
  <si>
    <r>
      <rPr>
        <sz val="13"/>
        <rFont val="SimSun"/>
        <charset val="134"/>
      </rPr>
      <t>配件</t>
    </r>
  </si>
  <si>
    <r>
      <rPr>
        <sz val="13"/>
        <rFont val="SimSun"/>
        <charset val="134"/>
      </rPr>
      <t>室内机分歧管</t>
    </r>
  </si>
  <si>
    <r>
      <rPr>
        <sz val="13"/>
        <rFont val="SimSun"/>
        <charset val="134"/>
      </rPr>
      <t>KHRP26MC22T</t>
    </r>
  </si>
  <si>
    <r>
      <rPr>
        <sz val="13"/>
        <rFont val="SimSun"/>
        <charset val="134"/>
      </rPr>
      <t>个</t>
    </r>
  </si>
  <si>
    <r>
      <rPr>
        <sz val="13"/>
        <rFont val="SimSun"/>
        <charset val="134"/>
      </rPr>
      <t>KHRP26MC33T</t>
    </r>
  </si>
  <si>
    <r>
      <rPr>
        <sz val="13"/>
        <rFont val="SimSun"/>
        <charset val="134"/>
      </rPr>
      <t>KHRP26MC72T</t>
    </r>
  </si>
  <si>
    <r>
      <rPr>
        <sz val="13"/>
        <rFont val="SimSun"/>
        <charset val="134"/>
      </rPr>
      <t>KHRP26MC73T+73P</t>
    </r>
  </si>
  <si>
    <r>
      <rPr>
        <sz val="13"/>
        <rFont val="SimSun"/>
        <charset val="134"/>
      </rPr>
      <t>室外机分歧管</t>
    </r>
  </si>
  <si>
    <r>
      <rPr>
        <sz val="13"/>
        <rFont val="SimSun"/>
        <charset val="134"/>
      </rPr>
      <t>BHFP22MC90</t>
    </r>
  </si>
  <si>
    <r>
      <rPr>
        <sz val="7.5"/>
        <rFont val="Arial"/>
        <charset val="134"/>
      </rPr>
      <t xml:space="preserve">
</t>
    </r>
    <r>
      <rPr>
        <sz val="13"/>
        <rFont val="SimSun"/>
        <charset val="134"/>
      </rPr>
      <t>14</t>
    </r>
    <r>
      <rPr>
        <sz val="8"/>
        <rFont val="SimSun"/>
        <charset val="134"/>
      </rPr>
      <t>24</t>
    </r>
  </si>
  <si>
    <t>材料分配</t>
  </si>
  <si>
    <r>
      <rPr>
        <sz val="14"/>
        <rFont val="SimSun"/>
        <charset val="134"/>
      </rPr>
      <t>风机箱</t>
    </r>
  </si>
  <si>
    <r>
      <rPr>
        <b/>
        <sz val="14"/>
        <rFont val="SimSun"/>
        <charset val="134"/>
      </rPr>
      <t>西屋康达</t>
    </r>
  </si>
  <si>
    <t>总计</t>
  </si>
  <si>
    <t>安装费分配表</t>
  </si>
  <si>
    <t>原值</t>
  </si>
  <si>
    <t>安装费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</si>
</sst>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  <numFmt numFmtId="177" formatCode="#,##0.00_ "/>
    <numFmt numFmtId="178" formatCode="0.00_ "/>
  </numFmts>
  <fonts count="37">
    <font>
      <sz val="11"/>
      <color theme="1"/>
      <name val="宋体"/>
      <charset val="134"/>
      <scheme val="minor"/>
    </font>
    <font>
      <sz val="13"/>
      <color rgb="FF000000"/>
      <name val="Arial"/>
      <charset val="134"/>
    </font>
    <font>
      <sz val="11"/>
      <color rgb="FF000000"/>
      <name val="Arial"/>
      <charset val="204"/>
    </font>
    <font>
      <b/>
      <sz val="13"/>
      <color rgb="FF000000"/>
      <name val="Arial"/>
      <charset val="134"/>
    </font>
    <font>
      <sz val="13"/>
      <color rgb="FF000000"/>
      <name val="宋体"/>
      <charset val="134"/>
    </font>
    <font>
      <sz val="13"/>
      <name val="SimSun"/>
      <charset val="134"/>
    </font>
    <font>
      <sz val="14"/>
      <color rgb="FF000000"/>
      <name val="Arial"/>
      <charset val="134"/>
    </font>
    <font>
      <sz val="12"/>
      <color rgb="FF000000"/>
      <name val="Arial"/>
      <charset val="134"/>
    </font>
    <font>
      <sz val="8"/>
      <color rgb="FF000000"/>
      <name val="Arial"/>
      <charset val="134"/>
    </font>
    <font>
      <sz val="11"/>
      <color rgb="FFFF0000"/>
      <name val="宋体"/>
      <charset val="134"/>
      <scheme val="minor"/>
    </font>
    <font>
      <b/>
      <sz val="14"/>
      <color rgb="FF000000"/>
      <name val="Arial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3"/>
      <name val="SimSun"/>
      <charset val="134"/>
    </font>
    <font>
      <sz val="6"/>
      <name val="Arial"/>
      <charset val="134"/>
    </font>
    <font>
      <sz val="14"/>
      <name val="SimSun"/>
      <charset val="134"/>
    </font>
    <font>
      <sz val="12"/>
      <name val="SimSun"/>
      <charset val="134"/>
    </font>
    <font>
      <sz val="7.5"/>
      <name val="Arial"/>
      <charset val="134"/>
    </font>
    <font>
      <sz val="8"/>
      <name val="SimSun"/>
      <charset val="134"/>
    </font>
    <font>
      <b/>
      <sz val="14"/>
      <name val="SimSun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rgb="FF000000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2" fillId="4" borderId="1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8" borderId="17" applyNumberFormat="0" applyFont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18" applyNumberFormat="0" applyFill="0" applyAlignment="0" applyProtection="0">
      <alignment vertical="center"/>
    </xf>
    <xf numFmtId="0" fontId="22" fillId="0" borderId="18" applyNumberFormat="0" applyFill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7" fillId="0" borderId="19" applyNumberFormat="0" applyFill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23" fillId="12" borderId="20" applyNumberFormat="0" applyAlignment="0" applyProtection="0">
      <alignment vertical="center"/>
    </xf>
    <xf numFmtId="0" fontId="24" fillId="12" borderId="16" applyNumberFormat="0" applyAlignment="0" applyProtection="0">
      <alignment vertical="center"/>
    </xf>
    <xf numFmtId="0" fontId="25" fillId="13" borderId="21" applyNumberFormat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26" fillId="0" borderId="22" applyNumberFormat="0" applyFill="0" applyAlignment="0" applyProtection="0">
      <alignment vertical="center"/>
    </xf>
    <xf numFmtId="0" fontId="27" fillId="0" borderId="23" applyNumberFormat="0" applyFill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</cellStyleXfs>
  <cellXfs count="91">
    <xf numFmtId="0" fontId="0" fillId="0" borderId="0" xfId="0">
      <alignment vertical="center"/>
    </xf>
    <xf numFmtId="177" fontId="0" fillId="0" borderId="0" xfId="0" applyNumberFormat="1">
      <alignment vertical="center"/>
    </xf>
    <xf numFmtId="0" fontId="1" fillId="0" borderId="1" xfId="0" applyNumberFormat="1" applyFont="1" applyFill="1" applyBorder="1" applyAlignment="1">
      <alignment horizontal="center" vertical="top" textRotation="255" wrapText="1"/>
    </xf>
    <xf numFmtId="0" fontId="2" fillId="0" borderId="2" xfId="0" applyNumberFormat="1" applyFont="1" applyFill="1" applyBorder="1" applyAlignment="1">
      <alignment horizontal="center" vertical="center" wrapText="1"/>
    </xf>
    <xf numFmtId="0" fontId="2" fillId="0" borderId="3" xfId="0" applyNumberFormat="1" applyFont="1" applyFill="1" applyBorder="1" applyAlignment="1">
      <alignment horizontal="center" vertical="center" wrapText="1"/>
    </xf>
    <xf numFmtId="0" fontId="3" fillId="0" borderId="4" xfId="0" applyNumberFormat="1" applyFont="1" applyFill="1" applyBorder="1" applyAlignment="1">
      <alignment horizontal="center" vertical="center" wrapText="1"/>
    </xf>
    <xf numFmtId="0" fontId="1" fillId="0" borderId="4" xfId="0" applyNumberFormat="1" applyFont="1" applyFill="1" applyBorder="1" applyAlignment="1">
      <alignment horizontal="center" vertical="center" wrapText="1"/>
    </xf>
    <xf numFmtId="0" fontId="1" fillId="0" borderId="4" xfId="0" applyNumberFormat="1" applyFont="1" applyFill="1" applyBorder="1" applyAlignment="1">
      <alignment horizontal="center" vertical="top" textRotation="255" wrapText="1"/>
    </xf>
    <xf numFmtId="0" fontId="1" fillId="0" borderId="5" xfId="0" applyNumberFormat="1" applyFont="1" applyFill="1" applyBorder="1" applyAlignment="1">
      <alignment horizontal="center" vertical="center" wrapText="1"/>
    </xf>
    <xf numFmtId="49" fontId="1" fillId="0" borderId="6" xfId="0" applyNumberFormat="1" applyFont="1" applyFill="1" applyBorder="1" applyAlignment="1">
      <alignment horizontal="center" vertical="center" wrapText="1"/>
    </xf>
    <xf numFmtId="49" fontId="4" fillId="0" borderId="6" xfId="0" applyNumberFormat="1" applyFont="1" applyFill="1" applyBorder="1" applyAlignment="1">
      <alignment horizontal="center" vertical="center" wrapText="1"/>
    </xf>
    <xf numFmtId="49" fontId="5" fillId="0" borderId="6" xfId="0" applyNumberFormat="1" applyFont="1" applyFill="1" applyBorder="1" applyAlignment="1">
      <alignment vertical="center" wrapText="1"/>
    </xf>
    <xf numFmtId="0" fontId="1" fillId="0" borderId="7" xfId="0" applyNumberFormat="1" applyFont="1" applyFill="1" applyBorder="1" applyAlignment="1">
      <alignment horizontal="center" vertical="center" wrapText="1"/>
    </xf>
    <xf numFmtId="176" fontId="1" fillId="0" borderId="4" xfId="0" applyNumberFormat="1" applyFont="1" applyFill="1" applyBorder="1" applyAlignment="1">
      <alignment horizontal="center" vertical="center" wrapText="1"/>
    </xf>
    <xf numFmtId="177" fontId="1" fillId="0" borderId="4" xfId="0" applyNumberFormat="1" applyFont="1" applyFill="1" applyBorder="1" applyAlignment="1">
      <alignment horizontal="center" vertical="center" wrapText="1"/>
    </xf>
    <xf numFmtId="177" fontId="1" fillId="0" borderId="5" xfId="0" applyNumberFormat="1" applyFont="1" applyFill="1" applyBorder="1" applyAlignment="1">
      <alignment horizontal="center" vertical="center" wrapText="1"/>
    </xf>
    <xf numFmtId="0" fontId="1" fillId="0" borderId="6" xfId="0" applyNumberFormat="1" applyFont="1" applyFill="1" applyBorder="1" applyAlignment="1">
      <alignment horizontal="left" vertical="center" wrapText="1"/>
    </xf>
    <xf numFmtId="0" fontId="2" fillId="0" borderId="6" xfId="0" applyNumberFormat="1" applyFont="1" applyFill="1" applyBorder="1" applyAlignment="1">
      <alignment horizontal="left" vertical="center" wrapText="1"/>
    </xf>
    <xf numFmtId="0" fontId="0" fillId="0" borderId="6" xfId="0" applyBorder="1" applyAlignment="1">
      <alignment horizontal="center" vertical="center"/>
    </xf>
    <xf numFmtId="0" fontId="1" fillId="0" borderId="8" xfId="0" applyNumberFormat="1" applyFont="1" applyFill="1" applyBorder="1" applyAlignment="1">
      <alignment horizontal="center" vertical="center" wrapText="1"/>
    </xf>
    <xf numFmtId="176" fontId="1" fillId="0" borderId="4" xfId="0" applyNumberFormat="1" applyFont="1" applyFill="1" applyBorder="1" applyAlignment="1">
      <alignment horizontal="left" vertical="center" wrapText="1" indent="2"/>
    </xf>
    <xf numFmtId="0" fontId="2" fillId="0" borderId="4" xfId="0" applyNumberFormat="1" applyFont="1" applyFill="1" applyBorder="1" applyAlignment="1">
      <alignment horizontal="left" vertical="top" wrapText="1"/>
    </xf>
    <xf numFmtId="0" fontId="1" fillId="0" borderId="7" xfId="0" applyNumberFormat="1" applyFont="1" applyFill="1" applyBorder="1" applyAlignment="1">
      <alignment horizontal="left" vertical="center" wrapText="1"/>
    </xf>
    <xf numFmtId="0" fontId="6" fillId="0" borderId="4" xfId="0" applyNumberFormat="1" applyFont="1" applyFill="1" applyBorder="1" applyAlignment="1">
      <alignment horizontal="center" wrapText="1"/>
    </xf>
    <xf numFmtId="0" fontId="0" fillId="0" borderId="9" xfId="0" applyBorder="1" applyAlignment="1">
      <alignment horizontal="center" vertical="center"/>
    </xf>
    <xf numFmtId="0" fontId="1" fillId="0" borderId="3" xfId="0" applyNumberFormat="1" applyFont="1" applyFill="1" applyBorder="1" applyAlignment="1">
      <alignment horizontal="left" vertical="center" wrapText="1"/>
    </xf>
    <xf numFmtId="0" fontId="6" fillId="0" borderId="4" xfId="0" applyNumberFormat="1" applyFont="1" applyFill="1" applyBorder="1" applyAlignment="1">
      <alignment horizontal="center" vertical="center" wrapText="1"/>
    </xf>
    <xf numFmtId="176" fontId="7" fillId="0" borderId="5" xfId="0" applyNumberFormat="1" applyFont="1" applyFill="1" applyBorder="1" applyAlignment="1">
      <alignment horizontal="center" vertical="center" wrapText="1"/>
    </xf>
    <xf numFmtId="0" fontId="7" fillId="0" borderId="6" xfId="0" applyNumberFormat="1" applyFont="1" applyFill="1" applyBorder="1" applyAlignment="1">
      <alignment horizontal="center" vertical="center" wrapText="1"/>
    </xf>
    <xf numFmtId="0" fontId="7" fillId="0" borderId="7" xfId="0" applyNumberFormat="1" applyFont="1" applyFill="1" applyBorder="1" applyAlignment="1">
      <alignment horizontal="center" vertical="center" wrapText="1"/>
    </xf>
    <xf numFmtId="0" fontId="7" fillId="0" borderId="4" xfId="0" applyNumberFormat="1" applyFont="1" applyFill="1" applyBorder="1" applyAlignment="1">
      <alignment horizontal="center" vertical="center" wrapText="1"/>
    </xf>
    <xf numFmtId="176" fontId="7" fillId="0" borderId="4" xfId="0" applyNumberFormat="1" applyFont="1" applyFill="1" applyBorder="1" applyAlignment="1">
      <alignment horizontal="center" vertical="center" wrapText="1"/>
    </xf>
    <xf numFmtId="176" fontId="7" fillId="0" borderId="2" xfId="0" applyNumberFormat="1" applyFont="1" applyFill="1" applyBorder="1" applyAlignment="1">
      <alignment horizontal="center" vertical="center" wrapText="1"/>
    </xf>
    <xf numFmtId="0" fontId="7" fillId="0" borderId="9" xfId="0" applyNumberFormat="1" applyFont="1" applyFill="1" applyBorder="1" applyAlignment="1">
      <alignment horizontal="center" vertical="center" wrapText="1"/>
    </xf>
    <xf numFmtId="176" fontId="7" fillId="0" borderId="6" xfId="0" applyNumberFormat="1" applyFont="1" applyFill="1" applyBorder="1" applyAlignment="1">
      <alignment horizontal="center" vertical="center" wrapText="1"/>
    </xf>
    <xf numFmtId="178" fontId="7" fillId="0" borderId="4" xfId="0" applyNumberFormat="1" applyFont="1" applyFill="1" applyBorder="1" applyAlignment="1">
      <alignment horizontal="center" vertical="center" wrapText="1"/>
    </xf>
    <xf numFmtId="178" fontId="7" fillId="0" borderId="5" xfId="0" applyNumberFormat="1" applyFont="1" applyFill="1" applyBorder="1" applyAlignment="1">
      <alignment horizontal="center" vertical="center" wrapText="1"/>
    </xf>
    <xf numFmtId="177" fontId="0" fillId="0" borderId="6" xfId="0" applyNumberFormat="1" applyBorder="1">
      <alignment vertical="center"/>
    </xf>
    <xf numFmtId="0" fontId="0" fillId="0" borderId="6" xfId="0" applyBorder="1">
      <alignment vertical="center"/>
    </xf>
    <xf numFmtId="0" fontId="1" fillId="0" borderId="6" xfId="0" applyNumberFormat="1" applyFont="1" applyFill="1" applyBorder="1" applyAlignment="1">
      <alignment horizontal="center" vertical="center" wrapText="1"/>
    </xf>
    <xf numFmtId="0" fontId="0" fillId="0" borderId="10" xfId="0" applyBorder="1">
      <alignment vertical="center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4" xfId="0" applyNumberFormat="1" applyFont="1" applyFill="1" applyBorder="1" applyAlignment="1">
      <alignment horizontal="left" vertical="center" wrapText="1"/>
    </xf>
    <xf numFmtId="0" fontId="1" fillId="0" borderId="11" xfId="0" applyNumberFormat="1" applyFont="1" applyFill="1" applyBorder="1" applyAlignment="1">
      <alignment horizontal="center" vertical="center" wrapText="1"/>
    </xf>
    <xf numFmtId="0" fontId="1" fillId="0" borderId="4" xfId="0" applyNumberFormat="1" applyFont="1" applyFill="1" applyBorder="1" applyAlignment="1">
      <alignment horizontal="left" vertical="center" wrapText="1" indent="1"/>
    </xf>
    <xf numFmtId="176" fontId="1" fillId="0" borderId="4" xfId="0" applyNumberFormat="1" applyFont="1" applyFill="1" applyBorder="1" applyAlignment="1">
      <alignment horizontal="left" wrapText="1" indent="1"/>
    </xf>
    <xf numFmtId="176" fontId="1" fillId="0" borderId="4" xfId="0" applyNumberFormat="1" applyFont="1" applyFill="1" applyBorder="1" applyAlignment="1">
      <alignment horizontal="center" wrapText="1"/>
    </xf>
    <xf numFmtId="0" fontId="1" fillId="0" borderId="4" xfId="0" applyNumberFormat="1" applyFont="1" applyFill="1" applyBorder="1" applyAlignment="1">
      <alignment horizontal="center" wrapText="1"/>
    </xf>
    <xf numFmtId="176" fontId="1" fillId="0" borderId="4" xfId="0" applyNumberFormat="1" applyFont="1" applyFill="1" applyBorder="1" applyAlignment="1">
      <alignment horizontal="left" vertical="center" wrapText="1" indent="1"/>
    </xf>
    <xf numFmtId="0" fontId="1" fillId="0" borderId="12" xfId="0" applyNumberFormat="1" applyFont="1" applyFill="1" applyBorder="1" applyAlignment="1">
      <alignment horizontal="center" vertical="center" wrapText="1"/>
    </xf>
    <xf numFmtId="49" fontId="8" fillId="0" borderId="4" xfId="0" applyNumberFormat="1" applyFont="1" applyFill="1" applyBorder="1" applyAlignment="1">
      <alignment horizontal="left" vertical="top" wrapText="1" indent="2"/>
    </xf>
    <xf numFmtId="49" fontId="1" fillId="0" borderId="9" xfId="0" applyNumberFormat="1" applyFont="1" applyFill="1" applyBorder="1" applyAlignment="1">
      <alignment horizontal="center" vertical="center" wrapText="1"/>
    </xf>
    <xf numFmtId="49" fontId="4" fillId="0" borderId="9" xfId="0" applyNumberFormat="1" applyFont="1" applyFill="1" applyBorder="1" applyAlignment="1">
      <alignment horizontal="center" vertical="center" wrapText="1"/>
    </xf>
    <xf numFmtId="0" fontId="2" fillId="0" borderId="9" xfId="0" applyNumberFormat="1" applyFont="1" applyFill="1" applyBorder="1" applyAlignment="1">
      <alignment horizontal="left" vertical="center" wrapText="1"/>
    </xf>
    <xf numFmtId="0" fontId="1" fillId="0" borderId="3" xfId="0" applyNumberFormat="1" applyFont="1" applyFill="1" applyBorder="1" applyAlignment="1">
      <alignment horizontal="center" vertical="center" wrapText="1"/>
    </xf>
    <xf numFmtId="176" fontId="1" fillId="0" borderId="1" xfId="0" applyNumberFormat="1" applyFont="1" applyFill="1" applyBorder="1" applyAlignment="1">
      <alignment horizontal="center" vertical="center" wrapText="1"/>
    </xf>
    <xf numFmtId="177" fontId="1" fillId="0" borderId="1" xfId="0" applyNumberFormat="1" applyFont="1" applyFill="1" applyBorder="1" applyAlignment="1">
      <alignment horizontal="center" vertical="center" wrapText="1"/>
    </xf>
    <xf numFmtId="49" fontId="4" fillId="0" borderId="13" xfId="0" applyNumberFormat="1" applyFont="1" applyFill="1" applyBorder="1" applyAlignment="1">
      <alignment horizontal="center" vertical="center" wrapText="1"/>
    </xf>
    <xf numFmtId="49" fontId="1" fillId="0" borderId="14" xfId="0" applyNumberFormat="1" applyFont="1" applyFill="1" applyBorder="1" applyAlignment="1">
      <alignment horizontal="center" vertical="center" wrapText="1"/>
    </xf>
    <xf numFmtId="49" fontId="1" fillId="0" borderId="15" xfId="0" applyNumberFormat="1" applyFont="1" applyFill="1" applyBorder="1" applyAlignment="1">
      <alignment horizontal="center" vertical="center" wrapText="1"/>
    </xf>
    <xf numFmtId="176" fontId="1" fillId="0" borderId="6" xfId="0" applyNumberFormat="1" applyFont="1" applyFill="1" applyBorder="1" applyAlignment="1">
      <alignment horizontal="center" vertical="center" wrapText="1"/>
    </xf>
    <xf numFmtId="177" fontId="1" fillId="0" borderId="6" xfId="0" applyNumberFormat="1" applyFont="1" applyFill="1" applyBorder="1" applyAlignment="1">
      <alignment horizontal="center" vertical="center" wrapText="1"/>
    </xf>
    <xf numFmtId="0" fontId="5" fillId="0" borderId="4" xfId="0" applyNumberFormat="1" applyFont="1" applyFill="1" applyBorder="1" applyAlignment="1">
      <alignment horizontal="center" vertical="center" textRotation="255" wrapText="1"/>
    </xf>
    <xf numFmtId="0" fontId="2" fillId="0" borderId="4" xfId="0" applyNumberFormat="1" applyFont="1" applyFill="1" applyBorder="1" applyAlignment="1">
      <alignment horizontal="center" vertical="center" textRotation="255" wrapText="1"/>
    </xf>
    <xf numFmtId="0" fontId="2" fillId="0" borderId="1" xfId="0" applyNumberFormat="1" applyFont="1" applyFill="1" applyBorder="1" applyAlignment="1">
      <alignment horizontal="center" vertical="center" textRotation="255" wrapText="1"/>
    </xf>
    <xf numFmtId="0" fontId="1" fillId="0" borderId="1" xfId="0" applyNumberFormat="1" applyFont="1" applyFill="1" applyBorder="1" applyAlignment="1">
      <alignment horizontal="left" vertical="center" wrapText="1"/>
    </xf>
    <xf numFmtId="0" fontId="2" fillId="0" borderId="1" xfId="0" applyNumberFormat="1" applyFont="1" applyFill="1" applyBorder="1" applyAlignment="1">
      <alignment horizontal="left" vertical="top" wrapText="1"/>
    </xf>
    <xf numFmtId="177" fontId="9" fillId="2" borderId="6" xfId="0" applyNumberFormat="1" applyFont="1" applyFill="1" applyBorder="1">
      <alignment vertical="center"/>
    </xf>
    <xf numFmtId="0" fontId="1" fillId="0" borderId="6" xfId="0" applyNumberFormat="1" applyFont="1" applyFill="1" applyBorder="1" applyAlignment="1">
      <alignment horizontal="left" vertical="center" wrapText="1" indent="1"/>
    </xf>
    <xf numFmtId="176" fontId="1" fillId="0" borderId="6" xfId="0" applyNumberFormat="1" applyFont="1" applyFill="1" applyBorder="1" applyAlignment="1">
      <alignment horizontal="left" vertical="center" wrapText="1" indent="2"/>
    </xf>
    <xf numFmtId="0" fontId="6" fillId="0" borderId="6" xfId="0" applyNumberFormat="1" applyFont="1" applyFill="1" applyBorder="1" applyAlignment="1">
      <alignment horizontal="left" wrapText="1"/>
    </xf>
    <xf numFmtId="0" fontId="6" fillId="0" borderId="6" xfId="0" applyNumberFormat="1" applyFont="1" applyFill="1" applyBorder="1" applyAlignment="1">
      <alignment horizontal="center" wrapText="1"/>
    </xf>
    <xf numFmtId="176" fontId="6" fillId="0" borderId="6" xfId="0" applyNumberFormat="1" applyFont="1" applyFill="1" applyBorder="1" applyAlignment="1">
      <alignment horizontal="left" wrapText="1"/>
    </xf>
    <xf numFmtId="176" fontId="6" fillId="0" borderId="6" xfId="0" applyNumberFormat="1" applyFont="1" applyFill="1" applyBorder="1" applyAlignment="1">
      <alignment horizontal="center" wrapText="1"/>
    </xf>
    <xf numFmtId="0" fontId="10" fillId="0" borderId="6" xfId="0" applyNumberFormat="1" applyFont="1" applyFill="1" applyBorder="1" applyAlignment="1">
      <alignment horizontal="center" wrapText="1"/>
    </xf>
    <xf numFmtId="0" fontId="6" fillId="0" borderId="6" xfId="0" applyNumberFormat="1" applyFont="1" applyFill="1" applyBorder="1" applyAlignment="1">
      <alignment horizontal="left" vertical="center" wrapText="1"/>
    </xf>
    <xf numFmtId="0" fontId="6" fillId="0" borderId="6" xfId="0" applyNumberFormat="1" applyFont="1" applyFill="1" applyBorder="1" applyAlignment="1">
      <alignment horizontal="center" vertical="center" wrapText="1"/>
    </xf>
    <xf numFmtId="176" fontId="6" fillId="0" borderId="6" xfId="0" applyNumberFormat="1" applyFont="1" applyFill="1" applyBorder="1" applyAlignment="1">
      <alignment horizontal="left" vertical="center" wrapText="1"/>
    </xf>
    <xf numFmtId="176" fontId="6" fillId="0" borderId="6" xfId="0" applyNumberFormat="1" applyFont="1" applyFill="1" applyBorder="1" applyAlignment="1">
      <alignment horizontal="center" vertical="center" wrapText="1"/>
    </xf>
    <xf numFmtId="0" fontId="10" fillId="0" borderId="6" xfId="0" applyNumberFormat="1" applyFont="1" applyFill="1" applyBorder="1" applyAlignment="1">
      <alignment horizontal="center" vertical="center" wrapText="1"/>
    </xf>
    <xf numFmtId="177" fontId="9" fillId="2" borderId="0" xfId="0" applyNumberFormat="1" applyFont="1" applyFill="1">
      <alignment vertical="center"/>
    </xf>
    <xf numFmtId="0" fontId="0" fillId="0" borderId="9" xfId="0" applyBorder="1">
      <alignment vertical="center"/>
    </xf>
    <xf numFmtId="0" fontId="9" fillId="2" borderId="0" xfId="0" applyFont="1" applyFill="1">
      <alignment vertical="center"/>
    </xf>
    <xf numFmtId="0" fontId="0" fillId="0" borderId="6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177" fontId="7" fillId="0" borderId="4" xfId="0" applyNumberFormat="1" applyFont="1" applyFill="1" applyBorder="1" applyAlignment="1">
      <alignment horizontal="center" vertical="center" wrapText="1"/>
    </xf>
    <xf numFmtId="177" fontId="7" fillId="0" borderId="6" xfId="0" applyNumberFormat="1" applyFont="1" applyFill="1" applyBorder="1" applyAlignment="1">
      <alignment horizontal="center" vertical="center" wrapText="1"/>
    </xf>
    <xf numFmtId="0" fontId="0" fillId="0" borderId="6" xfId="0" applyBorder="1" applyAlignment="1">
      <alignment vertical="center" wrapText="1"/>
    </xf>
    <xf numFmtId="0" fontId="0" fillId="0" borderId="0" xfId="0" applyAlignment="1">
      <alignment vertical="center"/>
    </xf>
    <xf numFmtId="0" fontId="7" fillId="0" borderId="5" xfId="0" applyNumberFormat="1" applyFont="1" applyFill="1" applyBorder="1" applyAlignment="1">
      <alignment horizontal="center" vertical="center" wrapText="1"/>
    </xf>
    <xf numFmtId="0" fontId="0" fillId="0" borderId="13" xfId="0" applyBorder="1" applyAlignment="1">
      <alignment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M38"/>
  <sheetViews>
    <sheetView tabSelected="1" zoomScale="76" zoomScaleNormal="76" workbookViewId="0">
      <selection activeCell="M29" sqref="M29"/>
    </sheetView>
  </sheetViews>
  <sheetFormatPr defaultColWidth="9" defaultRowHeight="25" customHeight="1"/>
  <cols>
    <col min="1" max="1" width="5" customWidth="1"/>
    <col min="2" max="2" width="8.875" customWidth="1"/>
    <col min="3" max="3" width="27.375" customWidth="1"/>
    <col min="4" max="4" width="13" customWidth="1"/>
    <col min="5" max="5" width="4.875" customWidth="1"/>
    <col min="6" max="6" width="7.625" customWidth="1"/>
    <col min="7" max="7" width="12.5" customWidth="1"/>
    <col min="8" max="8" width="14.5" customWidth="1"/>
    <col min="9" max="9" width="11.1833333333333" customWidth="1"/>
    <col min="10" max="10" width="8.125" customWidth="1"/>
  </cols>
  <sheetData>
    <row r="1" ht="46.5" spans="1:10">
      <c r="A1" s="2" t="s">
        <v>0</v>
      </c>
      <c r="B1" s="3" t="s">
        <v>1</v>
      </c>
      <c r="C1" s="4"/>
      <c r="D1" s="5" t="s">
        <v>2</v>
      </c>
      <c r="E1" s="6" t="s">
        <v>3</v>
      </c>
      <c r="F1" s="7" t="s">
        <v>4</v>
      </c>
      <c r="G1" s="6" t="s">
        <v>5</v>
      </c>
      <c r="H1" s="6" t="s">
        <v>6</v>
      </c>
      <c r="I1" s="8" t="s">
        <v>7</v>
      </c>
      <c r="J1" s="87" t="s">
        <v>8</v>
      </c>
    </row>
    <row r="2" ht="16.5" spans="1:10">
      <c r="A2" s="9" t="s">
        <v>9</v>
      </c>
      <c r="B2" s="10" t="s">
        <v>10</v>
      </c>
      <c r="C2" s="11" t="s">
        <v>11</v>
      </c>
      <c r="D2" s="12" t="s">
        <v>12</v>
      </c>
      <c r="E2" s="6" t="s">
        <v>13</v>
      </c>
      <c r="F2" s="13">
        <v>88</v>
      </c>
      <c r="G2" s="14">
        <f>ROUND(H2/F2,2)</f>
        <v>13046.72</v>
      </c>
      <c r="H2" s="14">
        <v>1148110.97</v>
      </c>
      <c r="I2" s="8" t="s">
        <v>14</v>
      </c>
      <c r="J2" s="87"/>
    </row>
    <row r="3" ht="16.5" spans="1:10">
      <c r="A3" s="9"/>
      <c r="B3" s="10"/>
      <c r="C3" s="11"/>
      <c r="D3" s="12" t="s">
        <v>15</v>
      </c>
      <c r="E3" s="6" t="s">
        <v>13</v>
      </c>
      <c r="F3" s="13">
        <v>78</v>
      </c>
      <c r="G3" s="14">
        <f t="shared" ref="G3:G20" si="0">ROUND(H3/F3,2)</f>
        <v>12644.39</v>
      </c>
      <c r="H3" s="14">
        <v>986262.73</v>
      </c>
      <c r="I3" s="8" t="s">
        <v>14</v>
      </c>
      <c r="J3" s="87"/>
    </row>
    <row r="4" ht="16.5" spans="1:10">
      <c r="A4" s="9"/>
      <c r="B4" s="10"/>
      <c r="C4" s="11"/>
      <c r="D4" s="12" t="s">
        <v>16</v>
      </c>
      <c r="E4" s="6" t="s">
        <v>13</v>
      </c>
      <c r="F4" s="13">
        <v>2</v>
      </c>
      <c r="G4" s="14">
        <f t="shared" si="0"/>
        <v>13269.43</v>
      </c>
      <c r="H4" s="14">
        <v>26538.86</v>
      </c>
      <c r="I4" s="8" t="s">
        <v>14</v>
      </c>
      <c r="J4" s="87"/>
    </row>
    <row r="5" ht="16.5" spans="1:13">
      <c r="A5" s="9"/>
      <c r="B5" s="10"/>
      <c r="C5" s="11"/>
      <c r="D5" s="12" t="s">
        <v>17</v>
      </c>
      <c r="E5" s="6" t="s">
        <v>13</v>
      </c>
      <c r="F5" s="13">
        <v>5</v>
      </c>
      <c r="G5" s="14">
        <f t="shared" si="0"/>
        <v>13513.7</v>
      </c>
      <c r="H5" s="14">
        <v>67568.48</v>
      </c>
      <c r="I5" s="8" t="s">
        <v>14</v>
      </c>
      <c r="J5" s="87"/>
      <c r="M5" s="88"/>
    </row>
    <row r="6" ht="16.5" spans="1:10">
      <c r="A6" s="9"/>
      <c r="B6" s="10"/>
      <c r="C6" s="11"/>
      <c r="D6" s="12" t="s">
        <v>18</v>
      </c>
      <c r="E6" s="6" t="s">
        <v>13</v>
      </c>
      <c r="F6" s="13">
        <v>1</v>
      </c>
      <c r="G6" s="14">
        <f t="shared" si="0"/>
        <v>13635.83</v>
      </c>
      <c r="H6" s="14">
        <v>13635.83</v>
      </c>
      <c r="I6" s="8" t="s">
        <v>14</v>
      </c>
      <c r="J6" s="87"/>
    </row>
    <row r="7" ht="16.5" spans="1:10">
      <c r="A7" s="9"/>
      <c r="B7" s="10"/>
      <c r="C7" s="11"/>
      <c r="D7" s="12" t="s">
        <v>19</v>
      </c>
      <c r="E7" s="6" t="s">
        <v>13</v>
      </c>
      <c r="F7" s="13">
        <v>17</v>
      </c>
      <c r="G7" s="14">
        <f t="shared" si="0"/>
        <v>14742.21</v>
      </c>
      <c r="H7" s="14">
        <v>250617.63</v>
      </c>
      <c r="I7" s="8" t="s">
        <v>14</v>
      </c>
      <c r="J7" s="87"/>
    </row>
    <row r="8" ht="16.5" spans="1:10">
      <c r="A8" s="9"/>
      <c r="B8" s="10"/>
      <c r="C8" s="11"/>
      <c r="D8" s="12" t="s">
        <v>20</v>
      </c>
      <c r="E8" s="6" t="s">
        <v>13</v>
      </c>
      <c r="F8" s="13">
        <v>23</v>
      </c>
      <c r="G8" s="14">
        <f t="shared" si="0"/>
        <v>14986.48</v>
      </c>
      <c r="H8" s="14">
        <v>344689.06</v>
      </c>
      <c r="I8" s="8" t="s">
        <v>14</v>
      </c>
      <c r="J8" s="87"/>
    </row>
    <row r="9" ht="16.5" spans="1:10">
      <c r="A9" s="9"/>
      <c r="B9" s="10"/>
      <c r="C9" s="16" t="s">
        <v>21</v>
      </c>
      <c r="D9" s="12" t="s">
        <v>22</v>
      </c>
      <c r="E9" s="6" t="s">
        <v>13</v>
      </c>
      <c r="F9" s="13">
        <v>2</v>
      </c>
      <c r="G9" s="14">
        <f t="shared" si="0"/>
        <v>18427.77</v>
      </c>
      <c r="H9" s="14">
        <v>36855.54</v>
      </c>
      <c r="I9" s="8" t="s">
        <v>14</v>
      </c>
      <c r="J9" s="87"/>
    </row>
    <row r="10" ht="16.5" spans="1:10">
      <c r="A10" s="9"/>
      <c r="B10" s="10"/>
      <c r="C10" s="16" t="s">
        <v>23</v>
      </c>
      <c r="D10" s="12" t="s">
        <v>24</v>
      </c>
      <c r="E10" s="6" t="s">
        <v>13</v>
      </c>
      <c r="F10" s="13">
        <v>15</v>
      </c>
      <c r="G10" s="14">
        <f t="shared" si="0"/>
        <v>18182.06</v>
      </c>
      <c r="H10" s="14">
        <v>272730.95</v>
      </c>
      <c r="I10" s="8" t="s">
        <v>14</v>
      </c>
      <c r="J10" s="87"/>
    </row>
    <row r="11" ht="16.5" spans="1:10">
      <c r="A11" s="9"/>
      <c r="B11" s="10"/>
      <c r="C11" s="17"/>
      <c r="D11" s="12" t="s">
        <v>25</v>
      </c>
      <c r="E11" s="6" t="s">
        <v>13</v>
      </c>
      <c r="F11" s="13">
        <v>4</v>
      </c>
      <c r="G11" s="14">
        <f t="shared" si="0"/>
        <v>20638.38</v>
      </c>
      <c r="H11" s="14">
        <v>82553.52</v>
      </c>
      <c r="I11" s="8" t="s">
        <v>14</v>
      </c>
      <c r="J11" s="87"/>
    </row>
    <row r="12" ht="16.5" spans="1:10">
      <c r="A12" s="9"/>
      <c r="B12" s="10"/>
      <c r="C12" s="17"/>
      <c r="D12" s="12" t="s">
        <v>26</v>
      </c>
      <c r="E12" s="6" t="s">
        <v>13</v>
      </c>
      <c r="F12" s="13">
        <v>3</v>
      </c>
      <c r="G12" s="14">
        <f t="shared" si="0"/>
        <v>22104.34</v>
      </c>
      <c r="H12" s="14">
        <v>66313.03</v>
      </c>
      <c r="I12" s="8" t="s">
        <v>14</v>
      </c>
      <c r="J12" s="87"/>
    </row>
    <row r="13" ht="16.5" spans="1:10">
      <c r="A13" s="9"/>
      <c r="B13" s="10"/>
      <c r="C13" s="17"/>
      <c r="D13" s="12" t="s">
        <v>27</v>
      </c>
      <c r="E13" s="6" t="s">
        <v>13</v>
      </c>
      <c r="F13" s="13">
        <v>4</v>
      </c>
      <c r="G13" s="14">
        <f t="shared" si="0"/>
        <v>23105.48</v>
      </c>
      <c r="H13" s="14">
        <v>92421.9</v>
      </c>
      <c r="I13" s="8" t="s">
        <v>14</v>
      </c>
      <c r="J13" s="87"/>
    </row>
    <row r="14" ht="16.5" spans="1:10">
      <c r="A14" s="9"/>
      <c r="B14" s="10"/>
      <c r="C14" s="16" t="s">
        <v>28</v>
      </c>
      <c r="D14" s="12" t="s">
        <v>29</v>
      </c>
      <c r="E14" s="6" t="s">
        <v>13</v>
      </c>
      <c r="F14" s="13">
        <v>4</v>
      </c>
      <c r="G14" s="14">
        <f t="shared" si="0"/>
        <v>17443.52</v>
      </c>
      <c r="H14" s="14">
        <v>69774.07</v>
      </c>
      <c r="I14" s="8" t="s">
        <v>14</v>
      </c>
      <c r="J14" s="87"/>
    </row>
    <row r="15" ht="16.5" spans="1:10">
      <c r="A15" s="9"/>
      <c r="B15" s="10"/>
      <c r="C15" s="17"/>
      <c r="D15" s="12" t="s">
        <v>30</v>
      </c>
      <c r="E15" s="6" t="s">
        <v>13</v>
      </c>
      <c r="F15" s="13">
        <v>2</v>
      </c>
      <c r="G15" s="14">
        <f t="shared" si="0"/>
        <v>18923.49</v>
      </c>
      <c r="H15" s="14">
        <v>37846.98</v>
      </c>
      <c r="I15" s="8" t="s">
        <v>14</v>
      </c>
      <c r="J15" s="87"/>
    </row>
    <row r="16" ht="16.5" spans="1:10">
      <c r="A16" s="83">
        <v>2</v>
      </c>
      <c r="B16" s="83" t="s">
        <v>31</v>
      </c>
      <c r="C16" s="16" t="s">
        <v>32</v>
      </c>
      <c r="D16" s="12" t="s">
        <v>33</v>
      </c>
      <c r="E16" s="6" t="s">
        <v>13</v>
      </c>
      <c r="F16" s="13">
        <v>1</v>
      </c>
      <c r="G16" s="14">
        <f t="shared" si="0"/>
        <v>69955.56</v>
      </c>
      <c r="H16" s="14">
        <v>69955.56</v>
      </c>
      <c r="I16" s="8" t="s">
        <v>14</v>
      </c>
      <c r="J16" s="87"/>
    </row>
    <row r="17" ht="16.5" spans="1:10">
      <c r="A17" s="83"/>
      <c r="B17" s="83"/>
      <c r="C17" s="16" t="s">
        <v>34</v>
      </c>
      <c r="D17" s="12" t="s">
        <v>35</v>
      </c>
      <c r="E17" s="6" t="s">
        <v>13</v>
      </c>
      <c r="F17" s="13">
        <v>1</v>
      </c>
      <c r="G17" s="14">
        <f t="shared" si="0"/>
        <v>78038.06</v>
      </c>
      <c r="H17" s="14">
        <v>78038.06</v>
      </c>
      <c r="I17" s="8" t="s">
        <v>14</v>
      </c>
      <c r="J17" s="87"/>
    </row>
    <row r="18" ht="16.5" spans="1:10">
      <c r="A18" s="83"/>
      <c r="B18" s="83"/>
      <c r="C18" s="16" t="s">
        <v>36</v>
      </c>
      <c r="D18" s="12" t="s">
        <v>37</v>
      </c>
      <c r="E18" s="6" t="s">
        <v>13</v>
      </c>
      <c r="F18" s="13">
        <v>5</v>
      </c>
      <c r="G18" s="14">
        <f t="shared" si="0"/>
        <v>156076.13</v>
      </c>
      <c r="H18" s="14">
        <v>780380.63</v>
      </c>
      <c r="I18" s="8" t="s">
        <v>14</v>
      </c>
      <c r="J18" s="87"/>
    </row>
    <row r="19" ht="16.5" spans="1:10">
      <c r="A19" s="83"/>
      <c r="B19" s="83"/>
      <c r="C19" s="16" t="s">
        <v>38</v>
      </c>
      <c r="D19" s="12" t="s">
        <v>39</v>
      </c>
      <c r="E19" s="6" t="s">
        <v>13</v>
      </c>
      <c r="F19" s="13">
        <v>8</v>
      </c>
      <c r="G19" s="14">
        <f t="shared" si="0"/>
        <v>173181.79</v>
      </c>
      <c r="H19" s="14">
        <v>1385454.33</v>
      </c>
      <c r="I19" s="8" t="s">
        <v>14</v>
      </c>
      <c r="J19" s="87"/>
    </row>
    <row r="20" ht="16.5" spans="1:10">
      <c r="A20" s="83"/>
      <c r="B20" s="83"/>
      <c r="C20" s="16" t="s">
        <v>40</v>
      </c>
      <c r="D20" s="12" t="s">
        <v>41</v>
      </c>
      <c r="E20" s="6" t="s">
        <v>13</v>
      </c>
      <c r="F20" s="13">
        <v>1</v>
      </c>
      <c r="G20" s="14">
        <f t="shared" si="0"/>
        <v>197882.23</v>
      </c>
      <c r="H20" s="14">
        <v>197882.23</v>
      </c>
      <c r="I20" s="8" t="s">
        <v>14</v>
      </c>
      <c r="J20" s="87"/>
    </row>
    <row r="21" ht="16.5" spans="1:10">
      <c r="A21" s="83">
        <v>3</v>
      </c>
      <c r="B21" s="83" t="s">
        <v>42</v>
      </c>
      <c r="C21" s="19" t="s">
        <v>43</v>
      </c>
      <c r="D21" s="12"/>
      <c r="E21" s="6" t="s">
        <v>44</v>
      </c>
      <c r="F21" s="20">
        <v>4</v>
      </c>
      <c r="G21" s="14">
        <f t="shared" ref="G21:G38" si="1">ROUND(H21/F21,2)</f>
        <v>90355.31</v>
      </c>
      <c r="H21" s="14">
        <v>361421.24</v>
      </c>
      <c r="I21" s="8" t="s">
        <v>14</v>
      </c>
      <c r="J21" s="87"/>
    </row>
    <row r="22" ht="16.5" spans="1:10">
      <c r="A22" s="83"/>
      <c r="B22" s="83"/>
      <c r="C22" s="19" t="s">
        <v>45</v>
      </c>
      <c r="D22" s="12"/>
      <c r="E22" s="6" t="s">
        <v>44</v>
      </c>
      <c r="F22" s="20">
        <v>3</v>
      </c>
      <c r="G22" s="14">
        <f t="shared" si="1"/>
        <v>118156.94</v>
      </c>
      <c r="H22" s="14">
        <v>354470.83</v>
      </c>
      <c r="I22" s="8" t="s">
        <v>14</v>
      </c>
      <c r="J22" s="87"/>
    </row>
    <row r="23" ht="16.5" spans="1:10">
      <c r="A23" s="83"/>
      <c r="B23" s="83"/>
      <c r="C23" s="19" t="s">
        <v>46</v>
      </c>
      <c r="D23" s="12"/>
      <c r="E23" s="6" t="s">
        <v>44</v>
      </c>
      <c r="F23" s="20">
        <v>9</v>
      </c>
      <c r="G23" s="14">
        <f t="shared" si="1"/>
        <v>81597.79</v>
      </c>
      <c r="H23" s="14">
        <v>734380.15</v>
      </c>
      <c r="I23" s="8" t="s">
        <v>14</v>
      </c>
      <c r="J23" s="87"/>
    </row>
    <row r="24" ht="16.5" spans="1:10">
      <c r="A24" s="83"/>
      <c r="B24" s="83"/>
      <c r="C24" s="19" t="s">
        <v>47</v>
      </c>
      <c r="D24" s="12"/>
      <c r="E24" s="6" t="s">
        <v>44</v>
      </c>
      <c r="F24" s="20">
        <v>7</v>
      </c>
      <c r="G24" s="14">
        <f t="shared" si="1"/>
        <v>95498.61</v>
      </c>
      <c r="H24" s="14">
        <v>668490.28</v>
      </c>
      <c r="I24" s="8" t="s">
        <v>14</v>
      </c>
      <c r="J24" s="87"/>
    </row>
    <row r="25" ht="16.5" spans="1:10">
      <c r="A25" s="83">
        <v>4</v>
      </c>
      <c r="B25" s="83" t="s">
        <v>48</v>
      </c>
      <c r="C25" s="22" t="s">
        <v>49</v>
      </c>
      <c r="D25" s="6" t="s">
        <v>50</v>
      </c>
      <c r="E25" s="6" t="s">
        <v>13</v>
      </c>
      <c r="F25" s="20">
        <v>2</v>
      </c>
      <c r="G25" s="14">
        <f t="shared" si="1"/>
        <v>14248.34</v>
      </c>
      <c r="H25" s="14">
        <v>28496.67</v>
      </c>
      <c r="I25" s="8" t="s">
        <v>51</v>
      </c>
      <c r="J25" s="87"/>
    </row>
    <row r="26" ht="16.5" spans="1:10">
      <c r="A26" s="83"/>
      <c r="B26" s="83"/>
      <c r="C26" s="22" t="s">
        <v>49</v>
      </c>
      <c r="D26" s="6" t="s">
        <v>52</v>
      </c>
      <c r="E26" s="6" t="s">
        <v>13</v>
      </c>
      <c r="F26" s="20">
        <v>4</v>
      </c>
      <c r="G26" s="14">
        <f t="shared" si="1"/>
        <v>11746.19</v>
      </c>
      <c r="H26" s="14">
        <v>46984.76</v>
      </c>
      <c r="I26" s="8" t="s">
        <v>51</v>
      </c>
      <c r="J26" s="87"/>
    </row>
    <row r="27" ht="16.5" spans="1:10">
      <c r="A27" s="83"/>
      <c r="B27" s="83"/>
      <c r="C27" s="22" t="s">
        <v>49</v>
      </c>
      <c r="D27" s="6" t="s">
        <v>53</v>
      </c>
      <c r="E27" s="6" t="s">
        <v>13</v>
      </c>
      <c r="F27" s="20">
        <v>3</v>
      </c>
      <c r="G27" s="14">
        <f t="shared" si="1"/>
        <v>8953.52</v>
      </c>
      <c r="H27" s="14">
        <v>26860.55</v>
      </c>
      <c r="I27" s="8" t="s">
        <v>51</v>
      </c>
      <c r="J27" s="87"/>
    </row>
    <row r="28" ht="16.5" spans="1:10">
      <c r="A28" s="83"/>
      <c r="B28" s="83"/>
      <c r="C28" s="22" t="s">
        <v>49</v>
      </c>
      <c r="D28" s="6" t="s">
        <v>54</v>
      </c>
      <c r="E28" s="6" t="s">
        <v>13</v>
      </c>
      <c r="F28" s="20">
        <v>1</v>
      </c>
      <c r="G28" s="14">
        <f t="shared" si="1"/>
        <v>8340.49</v>
      </c>
      <c r="H28" s="14">
        <v>8340.49</v>
      </c>
      <c r="I28" s="8" t="s">
        <v>51</v>
      </c>
      <c r="J28" s="87"/>
    </row>
    <row r="29" ht="16.5" spans="1:10">
      <c r="A29" s="83"/>
      <c r="B29" s="83"/>
      <c r="C29" s="22" t="s">
        <v>55</v>
      </c>
      <c r="D29" s="6" t="s">
        <v>56</v>
      </c>
      <c r="E29" s="6" t="s">
        <v>13</v>
      </c>
      <c r="F29" s="20">
        <v>1</v>
      </c>
      <c r="G29" s="14">
        <f t="shared" si="1"/>
        <v>6351.28</v>
      </c>
      <c r="H29" s="14">
        <v>6351.28</v>
      </c>
      <c r="I29" s="8" t="s">
        <v>51</v>
      </c>
      <c r="J29" s="87"/>
    </row>
    <row r="30" ht="18.75" spans="1:10">
      <c r="A30" s="83"/>
      <c r="B30" s="83"/>
      <c r="C30" s="22" t="s">
        <v>55</v>
      </c>
      <c r="D30" s="23" t="s">
        <v>57</v>
      </c>
      <c r="E30" s="23" t="s">
        <v>58</v>
      </c>
      <c r="F30" s="20">
        <v>7</v>
      </c>
      <c r="G30" s="14">
        <f t="shared" si="1"/>
        <v>6351.28</v>
      </c>
      <c r="H30" s="14">
        <v>44458.98</v>
      </c>
      <c r="I30" s="8" t="s">
        <v>59</v>
      </c>
      <c r="J30" s="87"/>
    </row>
    <row r="31" ht="18.75" spans="1:10">
      <c r="A31" s="83"/>
      <c r="B31" s="84"/>
      <c r="C31" s="25" t="s">
        <v>55</v>
      </c>
      <c r="D31" s="26" t="s">
        <v>60</v>
      </c>
      <c r="E31" s="26" t="s">
        <v>58</v>
      </c>
      <c r="F31" s="20">
        <v>6</v>
      </c>
      <c r="G31" s="14">
        <f t="shared" si="1"/>
        <v>5572.84</v>
      </c>
      <c r="H31" s="14">
        <v>33437.02</v>
      </c>
      <c r="I31" s="8" t="s">
        <v>59</v>
      </c>
      <c r="J31" s="83" t="s">
        <v>61</v>
      </c>
    </row>
    <row r="32" ht="16.5" spans="1:10">
      <c r="A32" s="27">
        <v>1</v>
      </c>
      <c r="B32" s="28" t="s">
        <v>62</v>
      </c>
      <c r="C32" s="28"/>
      <c r="D32" s="29" t="s">
        <v>63</v>
      </c>
      <c r="E32" s="30" t="s">
        <v>64</v>
      </c>
      <c r="F32" s="31">
        <v>2</v>
      </c>
      <c r="G32" s="14">
        <f t="shared" si="1"/>
        <v>86462.53</v>
      </c>
      <c r="H32" s="14">
        <v>172925.05</v>
      </c>
      <c r="I32" s="89" t="s">
        <v>65</v>
      </c>
      <c r="J32" s="83"/>
    </row>
    <row r="33" ht="16.5" spans="1:10">
      <c r="A33" s="27">
        <v>2</v>
      </c>
      <c r="B33" s="28" t="s">
        <v>66</v>
      </c>
      <c r="C33" s="28"/>
      <c r="D33" s="29" t="s">
        <v>67</v>
      </c>
      <c r="E33" s="30" t="s">
        <v>64</v>
      </c>
      <c r="F33" s="31">
        <v>1</v>
      </c>
      <c r="G33" s="14">
        <f t="shared" si="1"/>
        <v>13243.03</v>
      </c>
      <c r="H33" s="14">
        <v>13243.03</v>
      </c>
      <c r="I33" s="89" t="s">
        <v>65</v>
      </c>
      <c r="J33" s="83"/>
    </row>
    <row r="34" ht="16.5" spans="1:10">
      <c r="A34" s="32">
        <v>3</v>
      </c>
      <c r="B34" s="33" t="s">
        <v>66</v>
      </c>
      <c r="C34" s="33"/>
      <c r="D34" s="29" t="s">
        <v>68</v>
      </c>
      <c r="E34" s="30" t="s">
        <v>64</v>
      </c>
      <c r="F34" s="31">
        <v>2</v>
      </c>
      <c r="G34" s="14">
        <f t="shared" si="1"/>
        <v>10634.13</v>
      </c>
      <c r="H34" s="14">
        <v>21268.25</v>
      </c>
      <c r="I34" s="89" t="s">
        <v>65</v>
      </c>
      <c r="J34" s="83"/>
    </row>
    <row r="35" ht="16.5" spans="1:10">
      <c r="A35" s="34">
        <v>4</v>
      </c>
      <c r="B35" s="28" t="s">
        <v>66</v>
      </c>
      <c r="C35" s="28"/>
      <c r="D35" s="29" t="s">
        <v>69</v>
      </c>
      <c r="E35" s="30" t="s">
        <v>64</v>
      </c>
      <c r="F35" s="31">
        <v>8</v>
      </c>
      <c r="G35" s="14">
        <f t="shared" si="1"/>
        <v>11087.85</v>
      </c>
      <c r="H35" s="14">
        <v>88702.78</v>
      </c>
      <c r="I35" s="89" t="s">
        <v>65</v>
      </c>
      <c r="J35" s="83"/>
    </row>
    <row r="36" ht="16.5" spans="1:10">
      <c r="A36" s="34">
        <v>1</v>
      </c>
      <c r="B36" s="28" t="s">
        <v>70</v>
      </c>
      <c r="C36" s="28"/>
      <c r="D36" s="29" t="s">
        <v>71</v>
      </c>
      <c r="E36" s="30" t="s">
        <v>64</v>
      </c>
      <c r="F36" s="31">
        <v>8</v>
      </c>
      <c r="G36" s="14">
        <f t="shared" si="1"/>
        <v>11336.88</v>
      </c>
      <c r="H36" s="85">
        <v>90695.02</v>
      </c>
      <c r="I36" s="89" t="s">
        <v>72</v>
      </c>
      <c r="J36" s="83" t="s">
        <v>73</v>
      </c>
    </row>
    <row r="37" ht="26" customHeight="1" spans="1:10">
      <c r="A37" s="34">
        <v>2</v>
      </c>
      <c r="B37" s="28" t="s">
        <v>74</v>
      </c>
      <c r="C37" s="28"/>
      <c r="D37" s="29" t="s">
        <v>75</v>
      </c>
      <c r="E37" s="30" t="s">
        <v>64</v>
      </c>
      <c r="F37" s="31">
        <v>2</v>
      </c>
      <c r="G37" s="14">
        <f t="shared" si="1"/>
        <v>37573.66</v>
      </c>
      <c r="H37" s="85">
        <v>75147.32</v>
      </c>
      <c r="I37" s="89" t="s">
        <v>72</v>
      </c>
      <c r="J37" s="83"/>
    </row>
    <row r="38" ht="15" spans="1:10">
      <c r="A38" s="83" t="s">
        <v>76</v>
      </c>
      <c r="B38" s="83"/>
      <c r="C38" s="83"/>
      <c r="D38" s="83"/>
      <c r="E38" s="83"/>
      <c r="F38" s="83"/>
      <c r="G38" s="83"/>
      <c r="H38" s="86">
        <f>SUM(H2:H37)</f>
        <v>8783304.06</v>
      </c>
      <c r="I38" s="90"/>
      <c r="J38" s="87"/>
    </row>
  </sheetData>
  <mergeCells count="25">
    <mergeCell ref="B1:C1"/>
    <mergeCell ref="C21:D21"/>
    <mergeCell ref="C22:D22"/>
    <mergeCell ref="C23:D23"/>
    <mergeCell ref="C24:D24"/>
    <mergeCell ref="B32:C32"/>
    <mergeCell ref="B33:C33"/>
    <mergeCell ref="B34:C34"/>
    <mergeCell ref="B35:C35"/>
    <mergeCell ref="B36:C36"/>
    <mergeCell ref="B37:C37"/>
    <mergeCell ref="A38:G38"/>
    <mergeCell ref="A2:A15"/>
    <mergeCell ref="A16:A20"/>
    <mergeCell ref="A21:A24"/>
    <mergeCell ref="A25:A31"/>
    <mergeCell ref="B2:B15"/>
    <mergeCell ref="B16:B20"/>
    <mergeCell ref="B21:B24"/>
    <mergeCell ref="B25:B31"/>
    <mergeCell ref="C2:C8"/>
    <mergeCell ref="C10:C13"/>
    <mergeCell ref="C14:C15"/>
    <mergeCell ref="J31:J35"/>
    <mergeCell ref="J36:J37"/>
  </mergeCells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/>
  <dimension ref="A1:N54"/>
  <sheetViews>
    <sheetView workbookViewId="0">
      <selection activeCell="G54" sqref="G54"/>
    </sheetView>
  </sheetViews>
  <sheetFormatPr defaultColWidth="9" defaultRowHeight="13.5"/>
  <cols>
    <col min="2" max="2" width="17.625" customWidth="1"/>
    <col min="3" max="3" width="15.375" customWidth="1"/>
    <col min="6" max="6" width="14.875"/>
    <col min="7" max="7" width="16.25" customWidth="1"/>
    <col min="8" max="8" width="17" customWidth="1"/>
    <col min="9" max="9" width="21.125" customWidth="1"/>
    <col min="10" max="10" width="19" customWidth="1"/>
    <col min="11" max="11" width="12.625"/>
    <col min="12" max="12" width="14.875"/>
  </cols>
  <sheetData>
    <row r="1" ht="16.5" spans="1:8">
      <c r="A1" s="7" t="s">
        <v>77</v>
      </c>
      <c r="B1" s="41" t="s">
        <v>78</v>
      </c>
      <c r="C1" s="42" t="s">
        <v>79</v>
      </c>
      <c r="D1" s="6" t="s">
        <v>80</v>
      </c>
      <c r="E1" s="13">
        <v>111</v>
      </c>
      <c r="F1" s="13">
        <v>300</v>
      </c>
      <c r="G1" s="13">
        <v>33300</v>
      </c>
      <c r="H1" s="6" t="s">
        <v>14</v>
      </c>
    </row>
    <row r="2" ht="16.5" spans="1:8">
      <c r="A2" s="21"/>
      <c r="B2" s="43"/>
      <c r="C2" s="44" t="s">
        <v>81</v>
      </c>
      <c r="D2" s="6" t="s">
        <v>80</v>
      </c>
      <c r="E2" s="45">
        <v>67</v>
      </c>
      <c r="F2" s="46">
        <v>350</v>
      </c>
      <c r="G2" s="46">
        <v>23450</v>
      </c>
      <c r="H2" s="47" t="s">
        <v>14</v>
      </c>
    </row>
    <row r="3" ht="16.5" spans="1:8">
      <c r="A3" s="21"/>
      <c r="B3" s="43"/>
      <c r="C3" s="44" t="s">
        <v>82</v>
      </c>
      <c r="D3" s="6" t="s">
        <v>80</v>
      </c>
      <c r="E3" s="48">
        <v>53</v>
      </c>
      <c r="F3" s="13">
        <v>450</v>
      </c>
      <c r="G3" s="13">
        <v>23850</v>
      </c>
      <c r="H3" s="6" t="s">
        <v>14</v>
      </c>
    </row>
    <row r="4" ht="30" spans="1:8">
      <c r="A4" s="21"/>
      <c r="B4" s="49"/>
      <c r="C4" s="44" t="s">
        <v>83</v>
      </c>
      <c r="D4" s="6" t="s">
        <v>80</v>
      </c>
      <c r="E4" s="20">
        <v>1</v>
      </c>
      <c r="F4" s="13">
        <v>1280</v>
      </c>
      <c r="G4" s="13">
        <v>1280</v>
      </c>
      <c r="H4" s="6" t="s">
        <v>14</v>
      </c>
    </row>
    <row r="5" ht="25.5" spans="1:8">
      <c r="A5" s="21"/>
      <c r="B5" s="42" t="s">
        <v>84</v>
      </c>
      <c r="C5" s="44" t="s">
        <v>85</v>
      </c>
      <c r="D5" s="6" t="s">
        <v>80</v>
      </c>
      <c r="E5" s="50" t="s">
        <v>86</v>
      </c>
      <c r="F5" s="13">
        <v>320</v>
      </c>
      <c r="G5" s="13">
        <v>4480</v>
      </c>
      <c r="H5" s="6" t="s">
        <v>14</v>
      </c>
    </row>
    <row r="7" spans="7:7">
      <c r="G7">
        <f>SUM(G1:G4)</f>
        <v>81880</v>
      </c>
    </row>
    <row r="9" spans="10:12">
      <c r="J9" s="38"/>
      <c r="K9" s="38" t="s">
        <v>87</v>
      </c>
      <c r="L9" s="38" t="s">
        <v>76</v>
      </c>
    </row>
    <row r="10" ht="30" spans="1:12">
      <c r="A10" s="9" t="s">
        <v>9</v>
      </c>
      <c r="B10" s="10" t="s">
        <v>10</v>
      </c>
      <c r="C10" s="11" t="s">
        <v>11</v>
      </c>
      <c r="D10" s="12" t="s">
        <v>12</v>
      </c>
      <c r="E10" s="6" t="s">
        <v>13</v>
      </c>
      <c r="F10" s="13">
        <v>88</v>
      </c>
      <c r="G10" s="14">
        <v>9080</v>
      </c>
      <c r="H10" s="14">
        <v>799040</v>
      </c>
      <c r="I10" s="8" t="s">
        <v>14</v>
      </c>
      <c r="J10" s="38"/>
      <c r="K10" s="37">
        <f>H10/J23*G7</f>
        <v>26890.5864712088</v>
      </c>
      <c r="L10" s="37">
        <f>H10+K10</f>
        <v>825930.586471209</v>
      </c>
    </row>
    <row r="11" ht="30" spans="1:12">
      <c r="A11" s="9"/>
      <c r="B11" s="10"/>
      <c r="C11" s="11"/>
      <c r="D11" s="12" t="s">
        <v>15</v>
      </c>
      <c r="E11" s="6" t="s">
        <v>13</v>
      </c>
      <c r="F11" s="13">
        <v>78</v>
      </c>
      <c r="G11" s="14">
        <v>8800</v>
      </c>
      <c r="H11" s="14">
        <v>686400</v>
      </c>
      <c r="I11" s="8" t="s">
        <v>14</v>
      </c>
      <c r="J11" s="38"/>
      <c r="K11" s="37">
        <f>H11/J23*G7</f>
        <v>23099.8430039018</v>
      </c>
      <c r="L11" s="37">
        <f t="shared" ref="L11:L23" si="0">H11+K11</f>
        <v>709499.843003902</v>
      </c>
    </row>
    <row r="12" ht="30" spans="1:12">
      <c r="A12" s="9"/>
      <c r="B12" s="10"/>
      <c r="C12" s="11"/>
      <c r="D12" s="12" t="s">
        <v>16</v>
      </c>
      <c r="E12" s="6" t="s">
        <v>13</v>
      </c>
      <c r="F12" s="13">
        <v>2</v>
      </c>
      <c r="G12" s="14">
        <v>9235</v>
      </c>
      <c r="H12" s="14">
        <v>18470</v>
      </c>
      <c r="I12" s="8" t="s">
        <v>14</v>
      </c>
      <c r="J12" s="38"/>
      <c r="K12" s="37">
        <f>H12/J23*G7</f>
        <v>621.58231393075</v>
      </c>
      <c r="L12" s="37">
        <f t="shared" si="0"/>
        <v>19091.5823139308</v>
      </c>
    </row>
    <row r="13" ht="30" spans="1:12">
      <c r="A13" s="9"/>
      <c r="B13" s="10"/>
      <c r="C13" s="11"/>
      <c r="D13" s="12" t="s">
        <v>17</v>
      </c>
      <c r="E13" s="6" t="s">
        <v>13</v>
      </c>
      <c r="F13" s="13">
        <v>5</v>
      </c>
      <c r="G13" s="14">
        <v>9405</v>
      </c>
      <c r="H13" s="14">
        <v>47025</v>
      </c>
      <c r="I13" s="8" t="s">
        <v>14</v>
      </c>
      <c r="J13" s="38"/>
      <c r="K13" s="37">
        <f>H13/J23*G7</f>
        <v>1582.56135964231</v>
      </c>
      <c r="L13" s="37">
        <f t="shared" si="0"/>
        <v>48607.5613596423</v>
      </c>
    </row>
    <row r="14" ht="30" spans="1:12">
      <c r="A14" s="9"/>
      <c r="B14" s="10"/>
      <c r="C14" s="11"/>
      <c r="D14" s="12" t="s">
        <v>18</v>
      </c>
      <c r="E14" s="6" t="s">
        <v>13</v>
      </c>
      <c r="F14" s="13">
        <v>1</v>
      </c>
      <c r="G14" s="14">
        <v>9490</v>
      </c>
      <c r="H14" s="14">
        <v>9490</v>
      </c>
      <c r="I14" s="8" t="s">
        <v>14</v>
      </c>
      <c r="J14" s="38"/>
      <c r="K14" s="37">
        <f>H14/J23*G7</f>
        <v>319.372829410006</v>
      </c>
      <c r="L14" s="37">
        <f t="shared" si="0"/>
        <v>9809.37282941001</v>
      </c>
    </row>
    <row r="15" ht="30" spans="1:12">
      <c r="A15" s="9"/>
      <c r="B15" s="10"/>
      <c r="C15" s="11"/>
      <c r="D15" s="12" t="s">
        <v>19</v>
      </c>
      <c r="E15" s="6" t="s">
        <v>13</v>
      </c>
      <c r="F15" s="13">
        <v>17</v>
      </c>
      <c r="G15" s="14">
        <v>10260</v>
      </c>
      <c r="H15" s="14">
        <v>174420</v>
      </c>
      <c r="I15" s="8" t="s">
        <v>14</v>
      </c>
      <c r="J15" s="38"/>
      <c r="K15" s="37">
        <f>H15/J23*G7</f>
        <v>5869.86395212785</v>
      </c>
      <c r="L15" s="37">
        <f t="shared" si="0"/>
        <v>180289.863952128</v>
      </c>
    </row>
    <row r="16" ht="30" spans="1:12">
      <c r="A16" s="9"/>
      <c r="B16" s="10"/>
      <c r="C16" s="11"/>
      <c r="D16" s="12" t="s">
        <v>20</v>
      </c>
      <c r="E16" s="6" t="s">
        <v>13</v>
      </c>
      <c r="F16" s="13">
        <v>23</v>
      </c>
      <c r="G16" s="14">
        <v>10430</v>
      </c>
      <c r="H16" s="14">
        <v>239890</v>
      </c>
      <c r="I16" s="8" t="s">
        <v>14</v>
      </c>
      <c r="J16" s="38"/>
      <c r="K16" s="37">
        <f>H16/J23*G7</f>
        <v>8073.16628526517</v>
      </c>
      <c r="L16" s="37">
        <f t="shared" si="0"/>
        <v>247963.166285265</v>
      </c>
    </row>
    <row r="17" ht="30" spans="1:12">
      <c r="A17" s="9"/>
      <c r="B17" s="10"/>
      <c r="C17" s="16" t="s">
        <v>21</v>
      </c>
      <c r="D17" s="12" t="s">
        <v>22</v>
      </c>
      <c r="E17" s="6" t="s">
        <v>13</v>
      </c>
      <c r="F17" s="13">
        <v>2</v>
      </c>
      <c r="G17" s="14">
        <v>12825</v>
      </c>
      <c r="H17" s="14">
        <v>25650</v>
      </c>
      <c r="I17" s="8" t="s">
        <v>14</v>
      </c>
      <c r="J17" s="38"/>
      <c r="K17" s="37">
        <f>H17/J23*G7</f>
        <v>863.215287077625</v>
      </c>
      <c r="L17" s="37">
        <f t="shared" si="0"/>
        <v>26513.2152870776</v>
      </c>
    </row>
    <row r="18" ht="30" spans="1:12">
      <c r="A18" s="9"/>
      <c r="B18" s="10"/>
      <c r="C18" s="16" t="s">
        <v>23</v>
      </c>
      <c r="D18" s="12" t="s">
        <v>24</v>
      </c>
      <c r="E18" s="6" t="s">
        <v>13</v>
      </c>
      <c r="F18" s="13">
        <v>15</v>
      </c>
      <c r="G18" s="14">
        <v>12654</v>
      </c>
      <c r="H18" s="14">
        <v>189810</v>
      </c>
      <c r="I18" s="8" t="s">
        <v>14</v>
      </c>
      <c r="J18" s="38"/>
      <c r="K18" s="37">
        <f>H18/J23*G7</f>
        <v>6387.79312437443</v>
      </c>
      <c r="L18" s="37">
        <f t="shared" si="0"/>
        <v>196197.793124374</v>
      </c>
    </row>
    <row r="19" ht="30" spans="1:12">
      <c r="A19" s="9"/>
      <c r="B19" s="10"/>
      <c r="C19" s="17"/>
      <c r="D19" s="12" t="s">
        <v>25</v>
      </c>
      <c r="E19" s="6" t="s">
        <v>13</v>
      </c>
      <c r="F19" s="13">
        <v>4</v>
      </c>
      <c r="G19" s="14">
        <v>14364</v>
      </c>
      <c r="H19" s="14">
        <v>57454</v>
      </c>
      <c r="I19" s="8" t="s">
        <v>14</v>
      </c>
      <c r="J19" s="38"/>
      <c r="K19" s="37">
        <f>H19/J23*G7</f>
        <v>1933.53493581902</v>
      </c>
      <c r="L19" s="37">
        <f t="shared" si="0"/>
        <v>59387.534935819</v>
      </c>
    </row>
    <row r="20" ht="30" spans="1:12">
      <c r="A20" s="9"/>
      <c r="B20" s="10"/>
      <c r="C20" s="17"/>
      <c r="D20" s="12" t="s">
        <v>26</v>
      </c>
      <c r="E20" s="6" t="s">
        <v>13</v>
      </c>
      <c r="F20" s="13">
        <v>3</v>
      </c>
      <c r="G20" s="14">
        <v>15384</v>
      </c>
      <c r="H20" s="14">
        <v>46151.25</v>
      </c>
      <c r="I20" s="8" t="s">
        <v>14</v>
      </c>
      <c r="J20" s="38"/>
      <c r="K20" s="37">
        <f>H20/J23*G7</f>
        <v>1553.15651141291</v>
      </c>
      <c r="L20" s="37">
        <f t="shared" si="0"/>
        <v>47704.4065114129</v>
      </c>
    </row>
    <row r="21" ht="30" spans="1:12">
      <c r="A21" s="9"/>
      <c r="B21" s="10"/>
      <c r="C21" s="17"/>
      <c r="D21" s="12" t="s">
        <v>27</v>
      </c>
      <c r="E21" s="6" t="s">
        <v>13</v>
      </c>
      <c r="F21" s="13">
        <v>4</v>
      </c>
      <c r="G21" s="14">
        <v>16081</v>
      </c>
      <c r="H21" s="14">
        <v>64322</v>
      </c>
      <c r="I21" s="8" t="s">
        <v>14</v>
      </c>
      <c r="J21" s="38"/>
      <c r="K21" s="37">
        <f>H21/J23*G7</f>
        <v>2164.66798032776</v>
      </c>
      <c r="L21" s="37">
        <f t="shared" si="0"/>
        <v>66486.6679803278</v>
      </c>
    </row>
    <row r="22" ht="30" spans="1:12">
      <c r="A22" s="9"/>
      <c r="B22" s="10"/>
      <c r="C22" s="16" t="s">
        <v>28</v>
      </c>
      <c r="D22" s="12" t="s">
        <v>29</v>
      </c>
      <c r="E22" s="6" t="s">
        <v>13</v>
      </c>
      <c r="F22" s="13">
        <v>4</v>
      </c>
      <c r="G22" s="14">
        <v>12140</v>
      </c>
      <c r="H22" s="14">
        <v>48560</v>
      </c>
      <c r="I22" s="8" t="s">
        <v>14</v>
      </c>
      <c r="J22" s="38"/>
      <c r="K22" s="37">
        <f>H22/J23*G7</f>
        <v>1634.21966239725</v>
      </c>
      <c r="L22" s="37">
        <f t="shared" si="0"/>
        <v>50194.2196623972</v>
      </c>
    </row>
    <row r="23" ht="30" spans="1:14">
      <c r="A23" s="51"/>
      <c r="B23" s="52"/>
      <c r="C23" s="53"/>
      <c r="D23" s="54" t="s">
        <v>30</v>
      </c>
      <c r="E23" s="41" t="s">
        <v>13</v>
      </c>
      <c r="F23" s="55">
        <v>2</v>
      </c>
      <c r="G23" s="56">
        <v>13170</v>
      </c>
      <c r="H23" s="14">
        <v>26340</v>
      </c>
      <c r="I23" s="8" t="s">
        <v>14</v>
      </c>
      <c r="J23" s="37">
        <f>SUM(H10:H23)</f>
        <v>2433022.25</v>
      </c>
      <c r="K23" s="37">
        <f>H23/J23*G7</f>
        <v>886.436283104275</v>
      </c>
      <c r="L23" s="37">
        <f t="shared" si="0"/>
        <v>27226.4362831043</v>
      </c>
      <c r="N23">
        <f>SUM(L10:L23)-G7-J23</f>
        <v>0</v>
      </c>
    </row>
    <row r="24" ht="16.5" spans="1:12">
      <c r="A24" s="57" t="s">
        <v>76</v>
      </c>
      <c r="B24" s="58"/>
      <c r="C24" s="58"/>
      <c r="D24" s="58"/>
      <c r="E24" s="58"/>
      <c r="F24" s="58"/>
      <c r="G24" s="59"/>
      <c r="H24" s="14">
        <f>SUM(H10:H23)</f>
        <v>2433022.25</v>
      </c>
      <c r="I24" s="6"/>
      <c r="J24" s="1"/>
      <c r="K24" s="1"/>
      <c r="L24" s="80">
        <f>SUM(L10:L23)</f>
        <v>2514902.25</v>
      </c>
    </row>
    <row r="27" spans="10:11">
      <c r="J27" s="81" t="s">
        <v>87</v>
      </c>
      <c r="K27" s="81" t="s">
        <v>76</v>
      </c>
    </row>
    <row r="28" ht="30" spans="1:11">
      <c r="A28" s="18">
        <v>2</v>
      </c>
      <c r="B28" s="18" t="s">
        <v>31</v>
      </c>
      <c r="C28" s="16" t="s">
        <v>32</v>
      </c>
      <c r="D28" s="39" t="s">
        <v>33</v>
      </c>
      <c r="E28" s="39" t="s">
        <v>13</v>
      </c>
      <c r="F28" s="60">
        <v>1</v>
      </c>
      <c r="G28" s="61">
        <v>50200</v>
      </c>
      <c r="H28" s="61">
        <v>50200</v>
      </c>
      <c r="I28" s="38">
        <v>4480</v>
      </c>
      <c r="J28" s="37">
        <f>H28/H33*I28</f>
        <v>124.775854416334</v>
      </c>
      <c r="K28" s="37">
        <f>H28+J28</f>
        <v>50324.7758544163</v>
      </c>
    </row>
    <row r="29" ht="30" spans="1:11">
      <c r="A29" s="18"/>
      <c r="B29" s="18"/>
      <c r="C29" s="16" t="s">
        <v>34</v>
      </c>
      <c r="D29" s="39" t="s">
        <v>35</v>
      </c>
      <c r="E29" s="39" t="s">
        <v>13</v>
      </c>
      <c r="F29" s="60">
        <v>1</v>
      </c>
      <c r="G29" s="61">
        <v>56000</v>
      </c>
      <c r="H29" s="61">
        <v>56000</v>
      </c>
      <c r="I29" s="38"/>
      <c r="J29" s="37">
        <f>H29/H33*I28</f>
        <v>139.19218819352</v>
      </c>
      <c r="K29" s="37">
        <f>H29+J29</f>
        <v>56139.1921881935</v>
      </c>
    </row>
    <row r="30" ht="30" spans="1:11">
      <c r="A30" s="18"/>
      <c r="B30" s="18"/>
      <c r="C30" s="16" t="s">
        <v>36</v>
      </c>
      <c r="D30" s="39" t="s">
        <v>37</v>
      </c>
      <c r="E30" s="39" t="s">
        <v>13</v>
      </c>
      <c r="F30" s="60">
        <v>5</v>
      </c>
      <c r="G30" s="61">
        <v>112000</v>
      </c>
      <c r="H30" s="61">
        <v>560000</v>
      </c>
      <c r="I30" s="38"/>
      <c r="J30" s="37">
        <f>H30/H33*I28</f>
        <v>1391.9218819352</v>
      </c>
      <c r="K30" s="37">
        <f>H30+J30</f>
        <v>561391.921881935</v>
      </c>
    </row>
    <row r="31" ht="30" spans="1:11">
      <c r="A31" s="18"/>
      <c r="B31" s="18"/>
      <c r="C31" s="16" t="s">
        <v>38</v>
      </c>
      <c r="D31" s="39" t="s">
        <v>39</v>
      </c>
      <c r="E31" s="39" t="s">
        <v>13</v>
      </c>
      <c r="F31" s="60">
        <v>8</v>
      </c>
      <c r="G31" s="61">
        <v>124275</v>
      </c>
      <c r="H31" s="61">
        <v>994200</v>
      </c>
      <c r="I31" s="38"/>
      <c r="J31" s="37">
        <f>H31/H33*I28</f>
        <v>2471.15845539281</v>
      </c>
      <c r="K31" s="37">
        <f>H31+J31</f>
        <v>996671.158455393</v>
      </c>
    </row>
    <row r="32" ht="30" spans="1:12">
      <c r="A32" s="18"/>
      <c r="B32" s="18"/>
      <c r="C32" s="16" t="s">
        <v>40</v>
      </c>
      <c r="D32" s="39" t="s">
        <v>41</v>
      </c>
      <c r="E32" s="39" t="s">
        <v>13</v>
      </c>
      <c r="F32" s="60">
        <v>1</v>
      </c>
      <c r="G32" s="61">
        <v>142000</v>
      </c>
      <c r="H32" s="61">
        <v>142000</v>
      </c>
      <c r="I32" s="38"/>
      <c r="J32" s="37">
        <f>H32/H33*I28</f>
        <v>352.951620062139</v>
      </c>
      <c r="K32" s="37">
        <f>H32+J32</f>
        <v>142352.951620062</v>
      </c>
      <c r="L32" s="82">
        <f>SUM(K28:K32)</f>
        <v>1806880</v>
      </c>
    </row>
    <row r="33" spans="8:8">
      <c r="H33">
        <f>SUM(H28:H32)</f>
        <v>1802400</v>
      </c>
    </row>
    <row r="34" spans="11:11">
      <c r="K34">
        <f>SUM(K28:K33)-I28-H33</f>
        <v>0</v>
      </c>
    </row>
    <row r="37" ht="30" spans="1:7">
      <c r="A37" s="62" t="s">
        <v>42</v>
      </c>
      <c r="B37" s="42" t="s">
        <v>43</v>
      </c>
      <c r="C37" s="6" t="s">
        <v>44</v>
      </c>
      <c r="D37" s="20">
        <v>4</v>
      </c>
      <c r="E37" s="13">
        <v>65000</v>
      </c>
      <c r="F37" s="13">
        <v>260000</v>
      </c>
      <c r="G37" s="6" t="s">
        <v>14</v>
      </c>
    </row>
    <row r="38" ht="30" spans="1:7">
      <c r="A38" s="63"/>
      <c r="B38" s="42" t="s">
        <v>45</v>
      </c>
      <c r="C38" s="6" t="s">
        <v>44</v>
      </c>
      <c r="D38" s="20">
        <v>3</v>
      </c>
      <c r="E38" s="13">
        <v>85000</v>
      </c>
      <c r="F38" s="13">
        <v>255000</v>
      </c>
      <c r="G38" s="6" t="s">
        <v>14</v>
      </c>
    </row>
    <row r="39" ht="45" spans="1:7">
      <c r="A39" s="63"/>
      <c r="B39" s="42" t="s">
        <v>46</v>
      </c>
      <c r="C39" s="6" t="s">
        <v>44</v>
      </c>
      <c r="D39" s="20">
        <v>9</v>
      </c>
      <c r="E39" s="13">
        <v>58700</v>
      </c>
      <c r="F39" s="13">
        <v>528300</v>
      </c>
      <c r="G39" s="6" t="s">
        <v>14</v>
      </c>
    </row>
    <row r="40" ht="30" spans="1:7">
      <c r="A40" s="64"/>
      <c r="B40" s="65" t="s">
        <v>47</v>
      </c>
      <c r="C40" s="41" t="s">
        <v>44</v>
      </c>
      <c r="D40" s="66"/>
      <c r="E40" s="55">
        <v>68700</v>
      </c>
      <c r="F40" s="55">
        <v>480900</v>
      </c>
      <c r="G40" s="41" t="s">
        <v>14</v>
      </c>
    </row>
    <row r="41" spans="1:7">
      <c r="A41" s="18" t="s">
        <v>76</v>
      </c>
      <c r="B41" s="18"/>
      <c r="C41" s="18"/>
      <c r="D41" s="18"/>
      <c r="E41" s="18"/>
      <c r="F41" s="67">
        <f>SUM(F37:F40)</f>
        <v>1524200</v>
      </c>
      <c r="G41" s="38"/>
    </row>
    <row r="44" ht="16.5" spans="1:8">
      <c r="A44" s="18" t="s">
        <v>48</v>
      </c>
      <c r="B44" s="16" t="s">
        <v>49</v>
      </c>
      <c r="C44" s="68" t="s">
        <v>50</v>
      </c>
      <c r="D44" s="39" t="s">
        <v>13</v>
      </c>
      <c r="E44" s="69">
        <v>2</v>
      </c>
      <c r="F44" s="60">
        <v>10250</v>
      </c>
      <c r="G44" s="60">
        <v>20500</v>
      </c>
      <c r="H44" s="39" t="s">
        <v>51</v>
      </c>
    </row>
    <row r="45" ht="16.5" spans="1:8">
      <c r="A45" s="18"/>
      <c r="B45" s="16" t="s">
        <v>49</v>
      </c>
      <c r="C45" s="68" t="s">
        <v>52</v>
      </c>
      <c r="D45" s="39" t="s">
        <v>13</v>
      </c>
      <c r="E45" s="69">
        <v>4</v>
      </c>
      <c r="F45" s="60">
        <v>8450</v>
      </c>
      <c r="G45" s="60">
        <v>33800</v>
      </c>
      <c r="H45" s="39" t="s">
        <v>51</v>
      </c>
    </row>
    <row r="46" ht="16.5" spans="1:8">
      <c r="A46" s="18"/>
      <c r="B46" s="16" t="s">
        <v>49</v>
      </c>
      <c r="C46" s="68" t="s">
        <v>53</v>
      </c>
      <c r="D46" s="39" t="s">
        <v>13</v>
      </c>
      <c r="E46" s="69">
        <v>3</v>
      </c>
      <c r="F46" s="60">
        <v>6441</v>
      </c>
      <c r="G46" s="60">
        <v>19323</v>
      </c>
      <c r="H46" s="39" t="s">
        <v>51</v>
      </c>
    </row>
    <row r="47" ht="16.5" spans="1:8">
      <c r="A47" s="18"/>
      <c r="B47" s="16" t="s">
        <v>49</v>
      </c>
      <c r="C47" s="68" t="s">
        <v>54</v>
      </c>
      <c r="D47" s="39" t="s">
        <v>13</v>
      </c>
      <c r="E47" s="69">
        <v>1</v>
      </c>
      <c r="F47" s="60">
        <v>6000</v>
      </c>
      <c r="G47" s="60">
        <v>6000</v>
      </c>
      <c r="H47" s="39" t="s">
        <v>51</v>
      </c>
    </row>
    <row r="48" ht="16.5" spans="1:8">
      <c r="A48" s="18"/>
      <c r="B48" s="16" t="s">
        <v>55</v>
      </c>
      <c r="C48" s="68" t="s">
        <v>56</v>
      </c>
      <c r="D48" s="39" t="s">
        <v>13</v>
      </c>
      <c r="E48" s="69">
        <v>1</v>
      </c>
      <c r="F48" s="60">
        <v>4569</v>
      </c>
      <c r="G48" s="60">
        <v>4569</v>
      </c>
      <c r="H48" s="39" t="s">
        <v>51</v>
      </c>
    </row>
    <row r="49" ht="18.75" spans="1:8">
      <c r="A49" s="18"/>
      <c r="B49" s="70" t="s">
        <v>88</v>
      </c>
      <c r="C49" s="70" t="s">
        <v>57</v>
      </c>
      <c r="D49" s="71" t="s">
        <v>58</v>
      </c>
      <c r="E49" s="72">
        <v>7</v>
      </c>
      <c r="F49" s="73">
        <v>4569</v>
      </c>
      <c r="G49" s="73">
        <v>31983</v>
      </c>
      <c r="H49" s="74" t="s">
        <v>89</v>
      </c>
    </row>
    <row r="50" ht="18.75" spans="1:8">
      <c r="A50" s="18"/>
      <c r="B50" s="75" t="s">
        <v>88</v>
      </c>
      <c r="C50" s="75" t="s">
        <v>60</v>
      </c>
      <c r="D50" s="76" t="s">
        <v>58</v>
      </c>
      <c r="E50" s="77">
        <v>6</v>
      </c>
      <c r="F50" s="78">
        <v>4009</v>
      </c>
      <c r="G50" s="78">
        <v>24054</v>
      </c>
      <c r="H50" s="79" t="s">
        <v>89</v>
      </c>
    </row>
    <row r="51" spans="1:8">
      <c r="A51" s="18" t="s">
        <v>76</v>
      </c>
      <c r="B51" s="18"/>
      <c r="C51" s="18"/>
      <c r="D51" s="18"/>
      <c r="E51" s="18"/>
      <c r="F51" s="18"/>
      <c r="G51" s="67">
        <f>SUM(G44:G50)</f>
        <v>140229</v>
      </c>
      <c r="H51" s="38"/>
    </row>
    <row r="54" spans="6:7">
      <c r="F54" t="s">
        <v>90</v>
      </c>
      <c r="G54" s="1">
        <f>L24+L32+F41+G51</f>
        <v>5986211.25</v>
      </c>
    </row>
  </sheetData>
  <mergeCells count="14">
    <mergeCell ref="A24:G24"/>
    <mergeCell ref="A41:E41"/>
    <mergeCell ref="A51:F51"/>
    <mergeCell ref="A2:A5"/>
    <mergeCell ref="A10:A23"/>
    <mergeCell ref="A28:A32"/>
    <mergeCell ref="A37:A40"/>
    <mergeCell ref="A44:A50"/>
    <mergeCell ref="B1:B4"/>
    <mergeCell ref="B10:B23"/>
    <mergeCell ref="B28:B32"/>
    <mergeCell ref="C10:C16"/>
    <mergeCell ref="C18:C21"/>
    <mergeCell ref="C22:C23"/>
  </mergeCells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3"/>
  <dimension ref="A1:K46"/>
  <sheetViews>
    <sheetView topLeftCell="A13" workbookViewId="0">
      <selection activeCell="H51" sqref="H51"/>
    </sheetView>
  </sheetViews>
  <sheetFormatPr defaultColWidth="9" defaultRowHeight="25" customHeight="1"/>
  <cols>
    <col min="1" max="1" width="5" customWidth="1"/>
    <col min="2" max="2" width="11.75" customWidth="1"/>
    <col min="3" max="3" width="29.25" customWidth="1"/>
    <col min="4" max="4" width="19.25" customWidth="1"/>
    <col min="6" max="6" width="10" customWidth="1"/>
    <col min="7" max="7" width="16.375" customWidth="1"/>
    <col min="8" max="8" width="15.875" customWidth="1"/>
    <col min="9" max="9" width="16.125" customWidth="1"/>
    <col min="10" max="10" width="14.875" style="1"/>
    <col min="11" max="11" width="14.875"/>
    <col min="13" max="13" width="11.5"/>
  </cols>
  <sheetData>
    <row r="1" customHeight="1" spans="1:11">
      <c r="A1" s="2" t="s">
        <v>0</v>
      </c>
      <c r="B1" s="3" t="s">
        <v>1</v>
      </c>
      <c r="C1" s="4"/>
      <c r="D1" s="5" t="s">
        <v>2</v>
      </c>
      <c r="E1" s="6" t="s">
        <v>3</v>
      </c>
      <c r="F1" s="7" t="s">
        <v>4</v>
      </c>
      <c r="G1" s="6" t="s">
        <v>5</v>
      </c>
      <c r="H1" s="8" t="s">
        <v>6</v>
      </c>
      <c r="I1" s="39" t="s">
        <v>7</v>
      </c>
      <c r="J1" s="37" t="s">
        <v>91</v>
      </c>
      <c r="K1" s="38" t="s">
        <v>76</v>
      </c>
    </row>
    <row r="2" customHeight="1" spans="1:11">
      <c r="A2" s="9" t="s">
        <v>9</v>
      </c>
      <c r="B2" s="10" t="s">
        <v>10</v>
      </c>
      <c r="C2" s="11" t="s">
        <v>11</v>
      </c>
      <c r="D2" s="12" t="s">
        <v>12</v>
      </c>
      <c r="E2" s="6" t="s">
        <v>13</v>
      </c>
      <c r="F2" s="13">
        <v>88</v>
      </c>
      <c r="G2" s="14">
        <f t="shared" ref="G2:G20" si="0">ROUND(H2/F2,2)</f>
        <v>9385.57</v>
      </c>
      <c r="H2" s="15">
        <v>825930.59</v>
      </c>
      <c r="I2" s="39" t="s">
        <v>14</v>
      </c>
      <c r="J2" s="37">
        <f>ROUND(H2/$H$38*$H$40,2)-0.02</f>
        <v>322180.38</v>
      </c>
      <c r="K2" s="38">
        <f>ROUND(H2+J2,2)</f>
        <v>1148110.97</v>
      </c>
    </row>
    <row r="3" customHeight="1" spans="1:11">
      <c r="A3" s="9"/>
      <c r="B3" s="10"/>
      <c r="C3" s="11"/>
      <c r="D3" s="12" t="s">
        <v>15</v>
      </c>
      <c r="E3" s="6" t="s">
        <v>13</v>
      </c>
      <c r="F3" s="13">
        <v>78</v>
      </c>
      <c r="G3" s="14">
        <f t="shared" si="0"/>
        <v>9096.15</v>
      </c>
      <c r="H3" s="15">
        <v>709499.84</v>
      </c>
      <c r="I3" s="39" t="s">
        <v>14</v>
      </c>
      <c r="J3" s="37">
        <f t="shared" ref="J3:J38" si="1">ROUND(H3/$H$38*$H$40,2)</f>
        <v>276762.89</v>
      </c>
      <c r="K3" s="38">
        <f t="shared" ref="K3:K38" si="2">ROUND(H3+J3,2)</f>
        <v>986262.73</v>
      </c>
    </row>
    <row r="4" customHeight="1" spans="1:11">
      <c r="A4" s="9"/>
      <c r="B4" s="10"/>
      <c r="C4" s="11"/>
      <c r="D4" s="12" t="s">
        <v>16</v>
      </c>
      <c r="E4" s="6" t="s">
        <v>13</v>
      </c>
      <c r="F4" s="13">
        <v>2</v>
      </c>
      <c r="G4" s="14">
        <f t="shared" si="0"/>
        <v>9545.79</v>
      </c>
      <c r="H4" s="15">
        <v>19091.58</v>
      </c>
      <c r="I4" s="39" t="s">
        <v>14</v>
      </c>
      <c r="J4" s="37">
        <f t="shared" si="1"/>
        <v>7447.28</v>
      </c>
      <c r="K4" s="38">
        <f t="shared" si="2"/>
        <v>26538.86</v>
      </c>
    </row>
    <row r="5" customHeight="1" spans="1:11">
      <c r="A5" s="9"/>
      <c r="B5" s="10"/>
      <c r="C5" s="11"/>
      <c r="D5" s="12" t="s">
        <v>17</v>
      </c>
      <c r="E5" s="6" t="s">
        <v>13</v>
      </c>
      <c r="F5" s="13">
        <v>5</v>
      </c>
      <c r="G5" s="14">
        <f t="shared" si="0"/>
        <v>9721.51</v>
      </c>
      <c r="H5" s="15">
        <v>48607.56</v>
      </c>
      <c r="I5" s="39" t="s">
        <v>14</v>
      </c>
      <c r="J5" s="37">
        <f t="shared" si="1"/>
        <v>18960.92</v>
      </c>
      <c r="K5" s="38">
        <f t="shared" si="2"/>
        <v>67568.48</v>
      </c>
    </row>
    <row r="6" customHeight="1" spans="1:11">
      <c r="A6" s="9"/>
      <c r="B6" s="10"/>
      <c r="C6" s="11"/>
      <c r="D6" s="12" t="s">
        <v>18</v>
      </c>
      <c r="E6" s="6" t="s">
        <v>13</v>
      </c>
      <c r="F6" s="13">
        <v>1</v>
      </c>
      <c r="G6" s="14">
        <f t="shared" si="0"/>
        <v>9809.37</v>
      </c>
      <c r="H6" s="15">
        <v>9809.37</v>
      </c>
      <c r="I6" s="39" t="s">
        <v>14</v>
      </c>
      <c r="J6" s="37">
        <f t="shared" si="1"/>
        <v>3826.46</v>
      </c>
      <c r="K6" s="38">
        <f t="shared" si="2"/>
        <v>13635.83</v>
      </c>
    </row>
    <row r="7" customHeight="1" spans="1:11">
      <c r="A7" s="9"/>
      <c r="B7" s="10"/>
      <c r="C7" s="11"/>
      <c r="D7" s="12" t="s">
        <v>19</v>
      </c>
      <c r="E7" s="6" t="s">
        <v>13</v>
      </c>
      <c r="F7" s="13">
        <v>17</v>
      </c>
      <c r="G7" s="14">
        <f t="shared" si="0"/>
        <v>10605.29</v>
      </c>
      <c r="H7" s="15">
        <v>180289.86</v>
      </c>
      <c r="I7" s="39" t="s">
        <v>14</v>
      </c>
      <c r="J7" s="37">
        <f t="shared" si="1"/>
        <v>70327.77</v>
      </c>
      <c r="K7" s="38">
        <f t="shared" si="2"/>
        <v>250617.63</v>
      </c>
    </row>
    <row r="8" customHeight="1" spans="1:11">
      <c r="A8" s="9"/>
      <c r="B8" s="10"/>
      <c r="C8" s="11"/>
      <c r="D8" s="12" t="s">
        <v>20</v>
      </c>
      <c r="E8" s="6" t="s">
        <v>13</v>
      </c>
      <c r="F8" s="13">
        <v>23</v>
      </c>
      <c r="G8" s="14">
        <f t="shared" si="0"/>
        <v>10781.01</v>
      </c>
      <c r="H8" s="15">
        <v>247963.17</v>
      </c>
      <c r="I8" s="39" t="s">
        <v>14</v>
      </c>
      <c r="J8" s="37">
        <f t="shared" si="1"/>
        <v>96725.89</v>
      </c>
      <c r="K8" s="38">
        <f t="shared" si="2"/>
        <v>344689.06</v>
      </c>
    </row>
    <row r="9" customHeight="1" spans="1:11">
      <c r="A9" s="9"/>
      <c r="B9" s="10"/>
      <c r="C9" s="16" t="s">
        <v>21</v>
      </c>
      <c r="D9" s="12" t="s">
        <v>22</v>
      </c>
      <c r="E9" s="6" t="s">
        <v>13</v>
      </c>
      <c r="F9" s="13">
        <v>2</v>
      </c>
      <c r="G9" s="14">
        <f t="shared" si="0"/>
        <v>13256.61</v>
      </c>
      <c r="H9" s="15">
        <v>26513.22</v>
      </c>
      <c r="I9" s="39" t="s">
        <v>14</v>
      </c>
      <c r="J9" s="37">
        <f t="shared" si="1"/>
        <v>10342.32</v>
      </c>
      <c r="K9" s="38">
        <f t="shared" si="2"/>
        <v>36855.54</v>
      </c>
    </row>
    <row r="10" customHeight="1" spans="1:11">
      <c r="A10" s="9"/>
      <c r="B10" s="10"/>
      <c r="C10" s="16" t="s">
        <v>23</v>
      </c>
      <c r="D10" s="12" t="s">
        <v>24</v>
      </c>
      <c r="E10" s="6" t="s">
        <v>13</v>
      </c>
      <c r="F10" s="13">
        <v>15</v>
      </c>
      <c r="G10" s="14">
        <f t="shared" si="0"/>
        <v>13079.85</v>
      </c>
      <c r="H10" s="15">
        <v>196197.79</v>
      </c>
      <c r="I10" s="39" t="s">
        <v>14</v>
      </c>
      <c r="J10" s="37">
        <f t="shared" si="1"/>
        <v>76533.16</v>
      </c>
      <c r="K10" s="38">
        <f t="shared" si="2"/>
        <v>272730.95</v>
      </c>
    </row>
    <row r="11" customHeight="1" spans="1:11">
      <c r="A11" s="9"/>
      <c r="B11" s="10"/>
      <c r="C11" s="17"/>
      <c r="D11" s="12" t="s">
        <v>25</v>
      </c>
      <c r="E11" s="6" t="s">
        <v>13</v>
      </c>
      <c r="F11" s="13">
        <v>4</v>
      </c>
      <c r="G11" s="14">
        <f t="shared" si="0"/>
        <v>14846.88</v>
      </c>
      <c r="H11" s="15">
        <v>59387.53</v>
      </c>
      <c r="I11" s="39" t="s">
        <v>14</v>
      </c>
      <c r="J11" s="37">
        <f t="shared" si="1"/>
        <v>23165.99</v>
      </c>
      <c r="K11" s="38">
        <f t="shared" si="2"/>
        <v>82553.52</v>
      </c>
    </row>
    <row r="12" customHeight="1" spans="1:11">
      <c r="A12" s="9"/>
      <c r="B12" s="10"/>
      <c r="C12" s="17"/>
      <c r="D12" s="12" t="s">
        <v>26</v>
      </c>
      <c r="E12" s="6" t="s">
        <v>13</v>
      </c>
      <c r="F12" s="13">
        <v>3</v>
      </c>
      <c r="G12" s="14">
        <f t="shared" si="0"/>
        <v>15901.47</v>
      </c>
      <c r="H12" s="15">
        <v>47704.41</v>
      </c>
      <c r="I12" s="39" t="s">
        <v>14</v>
      </c>
      <c r="J12" s="37">
        <f t="shared" si="1"/>
        <v>18608.62</v>
      </c>
      <c r="K12" s="38">
        <f t="shared" si="2"/>
        <v>66313.03</v>
      </c>
    </row>
    <row r="13" customHeight="1" spans="1:11">
      <c r="A13" s="9"/>
      <c r="B13" s="10"/>
      <c r="C13" s="17"/>
      <c r="D13" s="12" t="s">
        <v>27</v>
      </c>
      <c r="E13" s="6" t="s">
        <v>13</v>
      </c>
      <c r="F13" s="13">
        <v>4</v>
      </c>
      <c r="G13" s="14">
        <f t="shared" si="0"/>
        <v>16621.67</v>
      </c>
      <c r="H13" s="15">
        <v>66486.67</v>
      </c>
      <c r="I13" s="39" t="s">
        <v>14</v>
      </c>
      <c r="J13" s="37">
        <f t="shared" si="1"/>
        <v>25935.23</v>
      </c>
      <c r="K13" s="38">
        <f t="shared" si="2"/>
        <v>92421.9</v>
      </c>
    </row>
    <row r="14" customHeight="1" spans="1:11">
      <c r="A14" s="9"/>
      <c r="B14" s="10"/>
      <c r="C14" s="16" t="s">
        <v>28</v>
      </c>
      <c r="D14" s="12" t="s">
        <v>29</v>
      </c>
      <c r="E14" s="6" t="s">
        <v>13</v>
      </c>
      <c r="F14" s="13">
        <v>4</v>
      </c>
      <c r="G14" s="14">
        <f t="shared" si="0"/>
        <v>12548.56</v>
      </c>
      <c r="H14" s="15">
        <v>50194.22</v>
      </c>
      <c r="I14" s="39" t="s">
        <v>14</v>
      </c>
      <c r="J14" s="37">
        <f t="shared" si="1"/>
        <v>19579.85</v>
      </c>
      <c r="K14" s="38">
        <f t="shared" si="2"/>
        <v>69774.07</v>
      </c>
    </row>
    <row r="15" customHeight="1" spans="1:11">
      <c r="A15" s="9"/>
      <c r="B15" s="10"/>
      <c r="C15" s="17"/>
      <c r="D15" s="12" t="s">
        <v>30</v>
      </c>
      <c r="E15" s="6" t="s">
        <v>13</v>
      </c>
      <c r="F15" s="13">
        <v>2</v>
      </c>
      <c r="G15" s="14">
        <f t="shared" si="0"/>
        <v>13613.22</v>
      </c>
      <c r="H15" s="15">
        <v>27226.44</v>
      </c>
      <c r="I15" s="39" t="s">
        <v>14</v>
      </c>
      <c r="J15" s="37">
        <f t="shared" si="1"/>
        <v>10620.54</v>
      </c>
      <c r="K15" s="38">
        <f t="shared" si="2"/>
        <v>37846.98</v>
      </c>
    </row>
    <row r="16" customHeight="1" spans="1:11">
      <c r="A16" s="18">
        <v>2</v>
      </c>
      <c r="B16" s="18" t="s">
        <v>31</v>
      </c>
      <c r="C16" s="16" t="s">
        <v>32</v>
      </c>
      <c r="D16" s="12" t="s">
        <v>33</v>
      </c>
      <c r="E16" s="6" t="s">
        <v>13</v>
      </c>
      <c r="F16" s="13">
        <v>1</v>
      </c>
      <c r="G16" s="14">
        <f t="shared" si="0"/>
        <v>50324.78</v>
      </c>
      <c r="H16" s="15">
        <v>50324.78</v>
      </c>
      <c r="I16" s="39" t="s">
        <v>14</v>
      </c>
      <c r="J16" s="37">
        <f t="shared" si="1"/>
        <v>19630.78</v>
      </c>
      <c r="K16" s="38">
        <f t="shared" si="2"/>
        <v>69955.56</v>
      </c>
    </row>
    <row r="17" customHeight="1" spans="1:11">
      <c r="A17" s="18"/>
      <c r="B17" s="18"/>
      <c r="C17" s="16" t="s">
        <v>34</v>
      </c>
      <c r="D17" s="12" t="s">
        <v>35</v>
      </c>
      <c r="E17" s="6" t="s">
        <v>13</v>
      </c>
      <c r="F17" s="13">
        <v>1</v>
      </c>
      <c r="G17" s="14">
        <f t="shared" si="0"/>
        <v>56139.19</v>
      </c>
      <c r="H17" s="15">
        <v>56139.19</v>
      </c>
      <c r="I17" s="39" t="s">
        <v>14</v>
      </c>
      <c r="J17" s="37">
        <f t="shared" si="1"/>
        <v>21898.87</v>
      </c>
      <c r="K17" s="38">
        <f t="shared" si="2"/>
        <v>78038.06</v>
      </c>
    </row>
    <row r="18" customHeight="1" spans="1:11">
      <c r="A18" s="18"/>
      <c r="B18" s="18"/>
      <c r="C18" s="16" t="s">
        <v>36</v>
      </c>
      <c r="D18" s="12" t="s">
        <v>37</v>
      </c>
      <c r="E18" s="6" t="s">
        <v>13</v>
      </c>
      <c r="F18" s="13">
        <v>5</v>
      </c>
      <c r="G18" s="14">
        <f t="shared" si="0"/>
        <v>112278.38</v>
      </c>
      <c r="H18" s="15">
        <v>561391.92</v>
      </c>
      <c r="I18" s="39" t="s">
        <v>14</v>
      </c>
      <c r="J18" s="37">
        <f t="shared" si="1"/>
        <v>218988.71</v>
      </c>
      <c r="K18" s="38">
        <f t="shared" si="2"/>
        <v>780380.63</v>
      </c>
    </row>
    <row r="19" customHeight="1" spans="1:11">
      <c r="A19" s="18"/>
      <c r="B19" s="18"/>
      <c r="C19" s="16" t="s">
        <v>38</v>
      </c>
      <c r="D19" s="12" t="s">
        <v>39</v>
      </c>
      <c r="E19" s="6" t="s">
        <v>13</v>
      </c>
      <c r="F19" s="13">
        <v>8</v>
      </c>
      <c r="G19" s="14">
        <f t="shared" si="0"/>
        <v>124583.9</v>
      </c>
      <c r="H19" s="15">
        <v>996671.16</v>
      </c>
      <c r="I19" s="39" t="s">
        <v>14</v>
      </c>
      <c r="J19" s="37">
        <f t="shared" si="1"/>
        <v>388783.17</v>
      </c>
      <c r="K19" s="38">
        <f t="shared" si="2"/>
        <v>1385454.33</v>
      </c>
    </row>
    <row r="20" customHeight="1" spans="1:11">
      <c r="A20" s="18"/>
      <c r="B20" s="18"/>
      <c r="C20" s="16" t="s">
        <v>40</v>
      </c>
      <c r="D20" s="12" t="s">
        <v>41</v>
      </c>
      <c r="E20" s="6" t="s">
        <v>13</v>
      </c>
      <c r="F20" s="13">
        <v>1</v>
      </c>
      <c r="G20" s="14">
        <f t="shared" si="0"/>
        <v>142352.95</v>
      </c>
      <c r="H20" s="15">
        <v>142352.95</v>
      </c>
      <c r="I20" s="39" t="s">
        <v>14</v>
      </c>
      <c r="J20" s="37">
        <f t="shared" si="1"/>
        <v>55529.28</v>
      </c>
      <c r="K20" s="38">
        <f t="shared" si="2"/>
        <v>197882.23</v>
      </c>
    </row>
    <row r="21" customHeight="1" spans="1:11">
      <c r="A21" s="18">
        <v>3</v>
      </c>
      <c r="B21" s="18" t="s">
        <v>42</v>
      </c>
      <c r="C21" s="19" t="s">
        <v>43</v>
      </c>
      <c r="D21" s="12"/>
      <c r="E21" s="6" t="s">
        <v>44</v>
      </c>
      <c r="F21" s="20">
        <v>4</v>
      </c>
      <c r="G21" s="14">
        <v>65000</v>
      </c>
      <c r="H21" s="15">
        <v>260000</v>
      </c>
      <c r="I21" s="39" t="s">
        <v>14</v>
      </c>
      <c r="J21" s="37">
        <f t="shared" si="1"/>
        <v>101421.24</v>
      </c>
      <c r="K21" s="38">
        <f t="shared" si="2"/>
        <v>361421.24</v>
      </c>
    </row>
    <row r="22" customHeight="1" spans="1:11">
      <c r="A22" s="18"/>
      <c r="B22" s="18"/>
      <c r="C22" s="19" t="s">
        <v>45</v>
      </c>
      <c r="D22" s="12"/>
      <c r="E22" s="6" t="s">
        <v>44</v>
      </c>
      <c r="F22" s="20">
        <v>3</v>
      </c>
      <c r="G22" s="14">
        <v>85000</v>
      </c>
      <c r="H22" s="15">
        <v>255000</v>
      </c>
      <c r="I22" s="39" t="s">
        <v>14</v>
      </c>
      <c r="J22" s="37">
        <f t="shared" si="1"/>
        <v>99470.83</v>
      </c>
      <c r="K22" s="38">
        <f t="shared" si="2"/>
        <v>354470.83</v>
      </c>
    </row>
    <row r="23" customHeight="1" spans="1:11">
      <c r="A23" s="18"/>
      <c r="B23" s="18"/>
      <c r="C23" s="19" t="s">
        <v>46</v>
      </c>
      <c r="D23" s="12"/>
      <c r="E23" s="6" t="s">
        <v>44</v>
      </c>
      <c r="F23" s="20">
        <v>9</v>
      </c>
      <c r="G23" s="14">
        <v>58700</v>
      </c>
      <c r="H23" s="15">
        <v>528300</v>
      </c>
      <c r="I23" s="39" t="s">
        <v>14</v>
      </c>
      <c r="J23" s="37">
        <f t="shared" si="1"/>
        <v>206080.15</v>
      </c>
      <c r="K23" s="38">
        <f t="shared" si="2"/>
        <v>734380.15</v>
      </c>
    </row>
    <row r="24" customHeight="1" spans="1:11">
      <c r="A24" s="18"/>
      <c r="B24" s="18"/>
      <c r="C24" s="19" t="s">
        <v>47</v>
      </c>
      <c r="D24" s="12"/>
      <c r="E24" s="6" t="s">
        <v>44</v>
      </c>
      <c r="F24" s="21"/>
      <c r="G24" s="14">
        <v>68700</v>
      </c>
      <c r="H24" s="15">
        <v>480900</v>
      </c>
      <c r="I24" s="39" t="s">
        <v>14</v>
      </c>
      <c r="J24" s="37">
        <f t="shared" si="1"/>
        <v>187590.28</v>
      </c>
      <c r="K24" s="38">
        <f t="shared" si="2"/>
        <v>668490.28</v>
      </c>
    </row>
    <row r="25" customHeight="1" spans="1:11">
      <c r="A25" s="18">
        <v>4</v>
      </c>
      <c r="B25" s="18" t="s">
        <v>48</v>
      </c>
      <c r="C25" s="22" t="s">
        <v>49</v>
      </c>
      <c r="D25" s="6" t="s">
        <v>50</v>
      </c>
      <c r="E25" s="6" t="s">
        <v>13</v>
      </c>
      <c r="F25" s="20">
        <v>2</v>
      </c>
      <c r="G25" s="14">
        <v>10250</v>
      </c>
      <c r="H25" s="15">
        <v>20500</v>
      </c>
      <c r="I25" s="39" t="s">
        <v>51</v>
      </c>
      <c r="J25" s="37">
        <f t="shared" si="1"/>
        <v>7996.67</v>
      </c>
      <c r="K25" s="38">
        <f t="shared" si="2"/>
        <v>28496.67</v>
      </c>
    </row>
    <row r="26" customHeight="1" spans="1:11">
      <c r="A26" s="18"/>
      <c r="B26" s="18"/>
      <c r="C26" s="22" t="s">
        <v>49</v>
      </c>
      <c r="D26" s="6" t="s">
        <v>52</v>
      </c>
      <c r="E26" s="6" t="s">
        <v>13</v>
      </c>
      <c r="F26" s="20">
        <v>4</v>
      </c>
      <c r="G26" s="14">
        <v>8450</v>
      </c>
      <c r="H26" s="15">
        <v>33800</v>
      </c>
      <c r="I26" s="39" t="s">
        <v>51</v>
      </c>
      <c r="J26" s="37">
        <f t="shared" si="1"/>
        <v>13184.76</v>
      </c>
      <c r="K26" s="38">
        <f t="shared" si="2"/>
        <v>46984.76</v>
      </c>
    </row>
    <row r="27" customHeight="1" spans="1:11">
      <c r="A27" s="18"/>
      <c r="B27" s="18"/>
      <c r="C27" s="22" t="s">
        <v>49</v>
      </c>
      <c r="D27" s="6" t="s">
        <v>53</v>
      </c>
      <c r="E27" s="6" t="s">
        <v>13</v>
      </c>
      <c r="F27" s="20">
        <v>3</v>
      </c>
      <c r="G27" s="14">
        <v>6441</v>
      </c>
      <c r="H27" s="15">
        <v>19323</v>
      </c>
      <c r="I27" s="39" t="s">
        <v>51</v>
      </c>
      <c r="J27" s="37">
        <f t="shared" si="1"/>
        <v>7537.55</v>
      </c>
      <c r="K27" s="38">
        <f t="shared" si="2"/>
        <v>26860.55</v>
      </c>
    </row>
    <row r="28" customHeight="1" spans="1:11">
      <c r="A28" s="18"/>
      <c r="B28" s="18"/>
      <c r="C28" s="22" t="s">
        <v>49</v>
      </c>
      <c r="D28" s="6" t="s">
        <v>54</v>
      </c>
      <c r="E28" s="6" t="s">
        <v>13</v>
      </c>
      <c r="F28" s="20">
        <v>1</v>
      </c>
      <c r="G28" s="14">
        <v>6000</v>
      </c>
      <c r="H28" s="15">
        <v>6000</v>
      </c>
      <c r="I28" s="39" t="s">
        <v>51</v>
      </c>
      <c r="J28" s="37">
        <f t="shared" si="1"/>
        <v>2340.49</v>
      </c>
      <c r="K28" s="38">
        <f t="shared" si="2"/>
        <v>8340.49</v>
      </c>
    </row>
    <row r="29" customHeight="1" spans="1:11">
      <c r="A29" s="18"/>
      <c r="B29" s="18"/>
      <c r="C29" s="22" t="s">
        <v>55</v>
      </c>
      <c r="D29" s="6" t="s">
        <v>56</v>
      </c>
      <c r="E29" s="6" t="s">
        <v>13</v>
      </c>
      <c r="F29" s="20">
        <v>1</v>
      </c>
      <c r="G29" s="14">
        <v>4569</v>
      </c>
      <c r="H29" s="15">
        <v>4569</v>
      </c>
      <c r="I29" s="39" t="s">
        <v>51</v>
      </c>
      <c r="J29" s="37">
        <f t="shared" si="1"/>
        <v>1782.28</v>
      </c>
      <c r="K29" s="38">
        <f t="shared" si="2"/>
        <v>6351.28</v>
      </c>
    </row>
    <row r="30" customHeight="1" spans="1:11">
      <c r="A30" s="18"/>
      <c r="B30" s="18"/>
      <c r="C30" s="22" t="s">
        <v>55</v>
      </c>
      <c r="D30" s="23" t="s">
        <v>57</v>
      </c>
      <c r="E30" s="23" t="s">
        <v>58</v>
      </c>
      <c r="F30" s="20">
        <v>7</v>
      </c>
      <c r="G30" s="14">
        <v>4569</v>
      </c>
      <c r="H30" s="15">
        <v>31983</v>
      </c>
      <c r="I30" s="39" t="s">
        <v>59</v>
      </c>
      <c r="J30" s="37">
        <f t="shared" si="1"/>
        <v>12475.98</v>
      </c>
      <c r="K30" s="38">
        <f t="shared" si="2"/>
        <v>44458.98</v>
      </c>
    </row>
    <row r="31" customHeight="1" spans="1:11">
      <c r="A31" s="18"/>
      <c r="B31" s="24"/>
      <c r="C31" s="25" t="s">
        <v>55</v>
      </c>
      <c r="D31" s="26" t="s">
        <v>60</v>
      </c>
      <c r="E31" s="26" t="s">
        <v>58</v>
      </c>
      <c r="F31" s="20">
        <v>6</v>
      </c>
      <c r="G31" s="14">
        <v>4009</v>
      </c>
      <c r="H31" s="15">
        <v>24054</v>
      </c>
      <c r="I31" s="39" t="s">
        <v>59</v>
      </c>
      <c r="J31" s="37">
        <f t="shared" si="1"/>
        <v>9383.02</v>
      </c>
      <c r="K31" s="38">
        <f t="shared" si="2"/>
        <v>33437.02</v>
      </c>
    </row>
    <row r="32" customHeight="1" spans="1:11">
      <c r="A32" s="27">
        <v>1</v>
      </c>
      <c r="B32" s="28" t="s">
        <v>62</v>
      </c>
      <c r="C32" s="28"/>
      <c r="D32" s="29" t="s">
        <v>63</v>
      </c>
      <c r="E32" s="30" t="s">
        <v>64</v>
      </c>
      <c r="F32" s="31">
        <v>2</v>
      </c>
      <c r="G32" s="14">
        <v>62199.6</v>
      </c>
      <c r="H32" s="15">
        <v>124399.2</v>
      </c>
      <c r="I32" s="28" t="s">
        <v>65</v>
      </c>
      <c r="J32" s="37">
        <f t="shared" si="1"/>
        <v>48525.85</v>
      </c>
      <c r="K32" s="38">
        <f t="shared" si="2"/>
        <v>172925.05</v>
      </c>
    </row>
    <row r="33" customHeight="1" spans="1:11">
      <c r="A33" s="27">
        <v>2</v>
      </c>
      <c r="B33" s="28" t="s">
        <v>66</v>
      </c>
      <c r="C33" s="28"/>
      <c r="D33" s="29" t="s">
        <v>67</v>
      </c>
      <c r="E33" s="30" t="s">
        <v>64</v>
      </c>
      <c r="F33" s="31">
        <v>1</v>
      </c>
      <c r="G33" s="14">
        <v>9526.8</v>
      </c>
      <c r="H33" s="15">
        <v>9526.8</v>
      </c>
      <c r="I33" s="28" t="s">
        <v>65</v>
      </c>
      <c r="J33" s="37">
        <f t="shared" si="1"/>
        <v>3716.23</v>
      </c>
      <c r="K33" s="38">
        <f t="shared" si="2"/>
        <v>13243.03</v>
      </c>
    </row>
    <row r="34" customHeight="1" spans="1:11">
      <c r="A34" s="32">
        <v>3</v>
      </c>
      <c r="B34" s="33" t="s">
        <v>66</v>
      </c>
      <c r="C34" s="33"/>
      <c r="D34" s="29" t="s">
        <v>68</v>
      </c>
      <c r="E34" s="30" t="s">
        <v>64</v>
      </c>
      <c r="F34" s="31">
        <v>2</v>
      </c>
      <c r="G34" s="14">
        <v>7650</v>
      </c>
      <c r="H34" s="15">
        <v>15300</v>
      </c>
      <c r="I34" s="28" t="s">
        <v>65</v>
      </c>
      <c r="J34" s="37">
        <f t="shared" si="1"/>
        <v>5968.25</v>
      </c>
      <c r="K34" s="38">
        <f t="shared" si="2"/>
        <v>21268.25</v>
      </c>
    </row>
    <row r="35" customHeight="1" spans="1:11">
      <c r="A35" s="34">
        <v>4</v>
      </c>
      <c r="B35" s="28" t="s">
        <v>66</v>
      </c>
      <c r="C35" s="28"/>
      <c r="D35" s="29" t="s">
        <v>69</v>
      </c>
      <c r="E35" s="30" t="s">
        <v>64</v>
      </c>
      <c r="F35" s="31">
        <v>8</v>
      </c>
      <c r="G35" s="14">
        <v>7976.4</v>
      </c>
      <c r="H35" s="15">
        <v>63811.2</v>
      </c>
      <c r="I35" s="28" t="s">
        <v>65</v>
      </c>
      <c r="J35" s="37">
        <f t="shared" si="1"/>
        <v>24891.58</v>
      </c>
      <c r="K35" s="38">
        <f t="shared" si="2"/>
        <v>88702.78</v>
      </c>
    </row>
    <row r="36" customHeight="1" spans="1:11">
      <c r="A36" s="34">
        <v>5</v>
      </c>
      <c r="B36" s="28" t="s">
        <v>70</v>
      </c>
      <c r="C36" s="28"/>
      <c r="D36" s="29" t="s">
        <v>71</v>
      </c>
      <c r="E36" s="30" t="s">
        <v>64</v>
      </c>
      <c r="F36" s="31">
        <v>8</v>
      </c>
      <c r="G36" s="35">
        <v>8032.5</v>
      </c>
      <c r="H36" s="36">
        <v>65244.38</v>
      </c>
      <c r="I36" s="28" t="s">
        <v>72</v>
      </c>
      <c r="J36" s="37">
        <f t="shared" si="1"/>
        <v>25450.64</v>
      </c>
      <c r="K36" s="38">
        <f t="shared" si="2"/>
        <v>90695.02</v>
      </c>
    </row>
    <row r="37" customHeight="1" spans="1:11">
      <c r="A37" s="34">
        <v>6</v>
      </c>
      <c r="B37" s="28" t="s">
        <v>74</v>
      </c>
      <c r="C37" s="28"/>
      <c r="D37" s="29" t="s">
        <v>75</v>
      </c>
      <c r="E37" s="30" t="s">
        <v>64</v>
      </c>
      <c r="F37" s="31">
        <v>2</v>
      </c>
      <c r="G37" s="35">
        <v>26622</v>
      </c>
      <c r="H37" s="36">
        <v>54059.63</v>
      </c>
      <c r="I37" s="28" t="s">
        <v>72</v>
      </c>
      <c r="J37" s="37">
        <f t="shared" si="1"/>
        <v>21087.67</v>
      </c>
      <c r="K37" s="38">
        <f>ROUND(H37+J37,2)+0.02</f>
        <v>75147.32</v>
      </c>
    </row>
    <row r="38" customHeight="1" spans="1:11">
      <c r="A38" s="18" t="s">
        <v>76</v>
      </c>
      <c r="B38" s="18"/>
      <c r="C38" s="18"/>
      <c r="D38" s="18"/>
      <c r="E38" s="18"/>
      <c r="F38" s="18"/>
      <c r="G38" s="18"/>
      <c r="H38" s="37">
        <f>SUM(H2:H37)</f>
        <v>6318552.46</v>
      </c>
      <c r="I38" s="40"/>
      <c r="J38" s="37">
        <f>SUM(J2:J37)</f>
        <v>2464751.58</v>
      </c>
      <c r="K38" s="37">
        <f>SUM(K2:K37)</f>
        <v>8783304.06</v>
      </c>
    </row>
    <row r="39" customHeight="1" spans="7:8">
      <c r="G39" s="38" t="s">
        <v>92</v>
      </c>
      <c r="H39" s="37">
        <v>8783304.06</v>
      </c>
    </row>
    <row r="40" customHeight="1" spans="7:8">
      <c r="G40" s="38" t="s">
        <v>93</v>
      </c>
      <c r="H40" s="37">
        <f>H39-H38</f>
        <v>2464751.6</v>
      </c>
    </row>
    <row r="43" hidden="1" customHeight="1" spans="8:8">
      <c r="H43">
        <v>117504</v>
      </c>
    </row>
    <row r="44" hidden="1" customHeight="1" spans="8:9">
      <c r="H44" s="1">
        <f>64260/117504*1800</f>
        <v>984.375</v>
      </c>
      <c r="I44">
        <f>64260+984.38</f>
        <v>65244.38</v>
      </c>
    </row>
    <row r="45" hidden="1" customHeight="1" spans="8:9">
      <c r="H45" s="1">
        <f>53244/117504*1800</f>
        <v>815.625</v>
      </c>
      <c r="I45">
        <f>53244+815.63</f>
        <v>54059.63</v>
      </c>
    </row>
    <row r="46" hidden="1" customHeight="1"/>
  </sheetData>
  <mergeCells count="23">
    <mergeCell ref="B1:C1"/>
    <mergeCell ref="C21:D21"/>
    <mergeCell ref="C22:D22"/>
    <mergeCell ref="C23:D23"/>
    <mergeCell ref="C24:D24"/>
    <mergeCell ref="B32:C32"/>
    <mergeCell ref="B33:C33"/>
    <mergeCell ref="B34:C34"/>
    <mergeCell ref="B35:C35"/>
    <mergeCell ref="B36:C36"/>
    <mergeCell ref="B37:C37"/>
    <mergeCell ref="A38:G38"/>
    <mergeCell ref="A2:A15"/>
    <mergeCell ref="A16:A20"/>
    <mergeCell ref="A21:A24"/>
    <mergeCell ref="A25:A31"/>
    <mergeCell ref="B2:B15"/>
    <mergeCell ref="B16:B20"/>
    <mergeCell ref="B21:B24"/>
    <mergeCell ref="B25:B31"/>
    <mergeCell ref="C2:C8"/>
    <mergeCell ref="C10:C13"/>
    <mergeCell ref="C14:C15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设备</vt:lpstr>
      <vt:lpstr>材料分配表</vt:lpstr>
      <vt:lpstr>安装费分配表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方涛丽</dc:creator>
  <cp:lastModifiedBy>丁木玲</cp:lastModifiedBy>
  <dcterms:created xsi:type="dcterms:W3CDTF">2025-04-14T07:01:00Z</dcterms:created>
  <dcterms:modified xsi:type="dcterms:W3CDTF">2025-04-23T03:39:09Z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ED4D1A52E0C34CE5BC3E95B9A2191859</vt:lpwstr>
  </property>
  <property fmtid="{D5CDD505-2E9C-101B-9397-08002B2CF9AE}" pid="3" name="KSOProductBuildVer">
    <vt:lpwstr>2052-11.8.2.12085</vt:lpwstr>
  </property>
</Properties>
</file>